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Novafos Spildevand Egedal AS (S013)\ØR2027\"/>
    </mc:Choice>
  </mc:AlternateContent>
  <xr:revisionPtr revIDLastSave="0" documentId="13_ncr:1_{06A3D946-9BF9-47C5-A3E7-05856489E549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tillæg'!$A$1:$G$31</definedName>
    <definedName name="BlåBlok_53">'5.3. Engangstillæg'!$A$1:$G$16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Engangstillæg'!$B$8:$F$14</definedName>
    <definedName name="EngTillæg_Tabel_Værdi">'5.3. Engangstillæg'!$B$14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tillæg'!$A$1:$G$31</definedName>
    <definedName name="_xlnm.Print_Area" localSheetId="8">'5.3. Engangstillæg'!$A$1:$G$16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tillæg'!$B$8:$F$29</definedName>
    <definedName name="VarigeTillæg_Tabel_KS">'5.2. Varige tillæg'!$B$27</definedName>
    <definedName name="VarigeTillæg_Tabel_SletSmå">'5.2. Varige tillæg'!$B$26:$F$26</definedName>
    <definedName name="VarigeTillæg_Tabel_Værdi">'5.2. Varige tillæg'!$B$25</definedName>
    <definedName name="VarigeTillæg_Tabel_Værdi_korr">'5.2. Varige tillæg'!$B$29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9" l="1"/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4" i="10"/>
  <c r="C14" i="10"/>
  <c r="E25" i="9"/>
  <c r="E26" i="9" s="1"/>
  <c r="C27" i="9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9" i="7" s="1"/>
  <c r="C25" i="7"/>
  <c r="C18" i="3" s="1"/>
  <c r="C16" i="6"/>
  <c r="C16" i="12" l="1"/>
  <c r="C20" i="3" s="1"/>
  <c r="C12" i="11"/>
  <c r="C19" i="3" s="1"/>
  <c r="C12" i="3"/>
  <c r="C20" i="7"/>
  <c r="C11" i="4" s="1"/>
  <c r="C12" i="4" s="1"/>
  <c r="C15" i="4" s="1"/>
  <c r="C19" i="4" s="1"/>
  <c r="C24" i="4" s="1"/>
  <c r="C13" i="3"/>
  <c r="C26" i="9"/>
  <c r="C28" i="9" s="1"/>
  <c r="C29" i="9" s="1"/>
  <c r="E27" i="9"/>
  <c r="E28" i="9" s="1"/>
  <c r="E29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<sst xmlns="http://schemas.openxmlformats.org/spreadsheetml/2006/main" count="361" uniqueCount="166">
  <si>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</si>
  <si>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</si>
  <si>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</si>
  <si>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</si>
  <si>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</si>
  <si>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</si>
  <si>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</si>
  <si>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</si>
  <si>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</si>
  <si>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</si>
  <si>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</si>
  <si>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</si>
  <si>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</si>
  <si>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</si>
  <si>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</si>
  <si>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</si>
  <si>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</si>
  <si>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</si>
  <si>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</si>
  <si>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</si>
  <si>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</si>
  <si>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</si>
  <si>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</si>
  <si>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</si>
  <si>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</si>
  <si>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</si>
  <si>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</si>
  <si>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</si>
  <si>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</si>
  <si>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</si>
  <si>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</si>
  <si>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</si>
  <si>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</si>
  <si>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</si>
  <si>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</si>
  <si>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</si>
  <si>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</si>
  <si>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</si>
  <si>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</si>
  <si>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</si>
  <si>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</si>
  <si>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</si>
  <si>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</si>
  <si>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</si>
  <si>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</si>
  <si>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</si>
  <si>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</si>
  <si>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</si>
  <si>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</si>
  <si>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</si>
  <si>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</si>
  <si>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</si>
  <si>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</si>
  <si>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</si>
  <si>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</si>
  <si>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</si>
  <si>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</si>
  <si>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</si>
  <si>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</si>
  <si>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</si>
  <si>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</si>
  <si>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</si>
  <si>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</si>
  <si>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</si>
  <si>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</si>
  <si>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</si>
  <si>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</si>
  <si>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</si>
  <si>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</si>
  <si>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</si>
  <si>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</si>
  <si>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</si>
  <si>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</si>
  <si>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</si>
  <si>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</si>
  <si>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</si>
  <si>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</si>
  <si>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</si>
  <si>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</si>
  <si>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</si>
  <si>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</si>
  <si>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</si>
  <si>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</si>
  <si>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</si>
  <si>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</si>
  <si>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</si>
  <si>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</si>
  <si>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</si>
  <si>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</si>
  <si>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</si>
  <si>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</si>
  <si>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</si>
  <si>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</si>
  <si>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</si>
  <si>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</si>
  <si>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</si>
  <si>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</si>
  <si>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</si>
  <si>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</si>
  <si>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</si>
  <si>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</si>
  <si>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</si>
  <si>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</si>
  <si>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</si>
  <si>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</si>
  <si>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</si>
  <si>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</si>
  <si>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</si>
  <si>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</si>
  <si>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</si>
  <si>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</si>
  <si>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</si>
  <si>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</si>
  <si>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</si>
  <si>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</si>
  <si>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</si>
  <si>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</si>
  <si>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</si>
  <si>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</si>
  <si>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</si>
  <si>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</si>
  <si>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</si>
  <si>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</si>
  <si>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</si>
  <si>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</si>
  <si>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</si>
  <si>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</si>
  <si>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</si>
  <si>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</si>
  <si>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</si>
  <si>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</si>
  <si>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</si>
  <si>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</si>
  <si>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</si>
  <si>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</si>
  <si>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</si>
  <si>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</si>
  <si>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</si>
  <si>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</si>
  <si>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</si>
  <si>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</si>
  <si>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</si>
  <si>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</si>
  <si>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</si>
  <si>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</si>
  <si>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</si>
  <si>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</si>
  <si>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</si>
  <si>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</si>
  <si>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</si>
  <si>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</si>
  <si>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Afsluttede sager udvidelser i 2024</t>
  </si>
  <si>
    <t>Afsluttede sager vedr. mål i 2024</t>
  </si>
  <si>
    <t>Energiledelse</t>
  </si>
  <si>
    <t>Ignition platform</t>
  </si>
  <si>
    <t>Ignition Slagslunde RA</t>
  </si>
  <si>
    <t>Kapacitet- og robusthedsanalyse Sillebro Å</t>
  </si>
  <si>
    <t>Strømpeforinger</t>
  </si>
  <si>
    <t>Afsluttede sager vedr. gæsteomlægninger i 2024</t>
  </si>
  <si>
    <t>Enkeltstiketableringer</t>
  </si>
  <si>
    <t>Ændret slambehandling Ølstykke RA</t>
  </si>
  <si>
    <t>CSRD</t>
  </si>
  <si>
    <t>Vinge Hagerup Mose vandregulering</t>
  </si>
  <si>
    <t xml:space="preserve">Periodevise driftsomkosntinger </t>
  </si>
  <si>
    <t xml:space="preserve">Periodevise driftsomskostninger </t>
  </si>
  <si>
    <t xml:space="preserve">Energiledelse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</si>
</sst>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7e/HFLsJ7TOrH2UhaZzlBW1CYsvASYsCB0rHTulNJFgCu/HRfxioKXwLVM2jcdMCulIpmfC0dBZpeniO/g+ddw==" saltValue="CLNNkMbjKTfN/grI5qowLQ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74482679.502579123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tillæg'!C29+'5.2. Varige tillæg'!E29</f>
        <v>2847998.4101680005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-528717.55694828881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2219576.6542825862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79021537.010081425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103401.81302807439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-1801605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77323333.823109493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/VYjgDZLIF+LTWLkXseCR4nA3fgBLVTuI+Vu2W2pw2zJ5zlsW+p0QV81x9XOzqxX2SMxAs6PFYm4xX/ykEn1iQ==" saltValue="O2WDLirGuEG+wrwJtDxwK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79863781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919958.25925269304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tillæg'!C25+'5.2. Varige tillæg'!E25+'5.3. Engangstillæg'!C14+'5.3. Engangstillæg'!E14</f>
        <v>3932948.0741598797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84716687.333412573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81846396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2870291.3334125727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3836750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6707041.3334125727</v>
      </c>
      <c r="D19" s="27" t="s">
        <v>31</v>
      </c>
      <c r="E19" s="11"/>
    </row>
    <row r="20" spans="1:5" ht="49.5" customHeight="1" x14ac:dyDescent="0.25">
      <c r="A20" s="11"/>
      <c r="B20" s="49" t="s">
        <v>144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145</v>
      </c>
      <c r="C22" s="26"/>
      <c r="D22" s="27"/>
      <c r="E22" s="11"/>
    </row>
    <row r="23" spans="1:5" ht="27.95" customHeight="1" x14ac:dyDescent="0.25">
      <c r="A23" s="11"/>
      <c r="B23" s="52" t="s">
        <v>146</v>
      </c>
      <c r="C23" s="53">
        <f>100*3836750/(74110166+3333678)</f>
        <v>4.9542349679853181</v>
      </c>
      <c r="D23" s="46" t="s">
        <v>147</v>
      </c>
      <c r="E23" s="11"/>
    </row>
    <row r="24" spans="1:5" ht="27.95" customHeight="1" x14ac:dyDescent="0.25">
      <c r="A24" s="11"/>
      <c r="B24" s="52" t="s">
        <v>148</v>
      </c>
      <c r="C24" s="53">
        <f>C19/C12*100</f>
        <v>7.9170250213115816</v>
      </c>
      <c r="D24" s="46" t="s">
        <v>147</v>
      </c>
      <c r="E24" s="11"/>
    </row>
    <row r="25" spans="1:5" ht="56.25" customHeight="1" x14ac:dyDescent="0.25">
      <c r="A25" s="11"/>
      <c r="B25" s="49" t="s">
        <v>149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j2meZHxjiVhZmR8QS2zGE1n5k2lSZJb1l2J7w1ttc3mFdGb7gSUztiGHXLtSWIiOU9CFbe0qHApbNGYYAjmVwA==" saltValue="EaarWrmixbli5fZe43NIN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71962145.155480355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919958.25925269304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-491512.00392625469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2092088.0917723165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74482679.502579123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841301.67408768309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136</v>
      </c>
      <c r="C23" s="75">
        <v>75323981.176666811</v>
      </c>
      <c r="D23" s="58" t="s">
        <v>31</v>
      </c>
      <c r="E23" s="54"/>
    </row>
    <row r="24" spans="1:5" ht="30" customHeight="1" x14ac:dyDescent="0.25">
      <c r="A24" s="54"/>
      <c r="B24" s="76" t="s">
        <v>137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KbSf1t2tBXX2jlouDQOcPs1qQ/lxMI/hZwtQpc+ugWixuumwV4gFJ9+se1ZSCmfqRmoojeHSbpsTmXbuNiJCgQ==" saltValue="9HJ7uRyLNXNSMrw5OPKgb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25285835.041986167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-505716.70083972334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tillæg'!C25)*(1+'8. Nøgletal'!C9)*(1-'8. Nøgletal'!C19)+'5.6 Anlægsprojekter'!C12-'6. Bortfald'!C12+'7. Tilknyttet virksomhed'!C12</f>
        <v>1655759.506268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26435877.847414441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-528717.55694828881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53245794.24650123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tillæg'!E25)*(1+'8. Nøgletal'!C9)*(1-'8. Nøgletal'!C14)+'5.6 Anlægsprojekter'!E12-'6. Bortfald'!E12+'7. Tilknyttet virksomhed'!E12</f>
        <v>1192238.9038999998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54438033.150401227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-528717.55694828881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M7SyWA3Vcicq8EvVZQUsrBuOL22zd4+vZfixjS1O5YZYvCWGkcY3HL77uQwpuC8K08Q9OBVQwB41481Aff/F8g==" saltValue="dUXePasrAI1cLvLa/g0Ro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139</v>
      </c>
      <c r="C10" s="33">
        <f>'5.1.a. § 10-tillæg'!E10</f>
        <v>5043.4612208699982</v>
      </c>
      <c r="D10" s="46" t="s">
        <v>31</v>
      </c>
      <c r="E10" s="11"/>
    </row>
    <row r="11" spans="1:5" ht="15" customHeight="1" x14ac:dyDescent="0.25">
      <c r="A11" s="11"/>
      <c r="B11" s="94" t="s">
        <v>140</v>
      </c>
      <c r="C11" s="33">
        <f>'5.1.a. § 10-tillæg'!E11</f>
        <v>277766.1428769296</v>
      </c>
      <c r="D11" s="46" t="s">
        <v>31</v>
      </c>
      <c r="E11" s="11"/>
    </row>
    <row r="12" spans="1:5" ht="15" customHeight="1" x14ac:dyDescent="0.25">
      <c r="A12" s="11"/>
      <c r="B12" s="94" t="s">
        <v>141</v>
      </c>
      <c r="C12" s="33">
        <f>'5.1.a. § 10-tillæg'!E12</f>
        <v>680.47006207999948</v>
      </c>
      <c r="D12" s="46" t="s">
        <v>31</v>
      </c>
      <c r="E12" s="11"/>
    </row>
    <row r="13" spans="1:5" ht="15" customHeight="1" x14ac:dyDescent="0.25">
      <c r="A13" s="11"/>
      <c r="B13" s="95" t="s">
        <v>150</v>
      </c>
      <c r="C13" s="96">
        <v>59957</v>
      </c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343447.07415987964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1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DxggR/xvqeLq0/kCAveZbNgvDGi4oKeABI7wHM4X/5sVPjRbiiZtLTGZpj/zzMGBy3ELp19L92wPjQOkD+Nn5Q==" saltValue="slV1NyvMaf5FcFdFVBg8S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2" t="s">
        <v>126</v>
      </c>
      <c r="C8" s="103" t="s">
        <v>101</v>
      </c>
      <c r="D8" s="104" t="s">
        <v>102</v>
      </c>
      <c r="E8" s="104" t="s">
        <v>103</v>
      </c>
      <c r="F8" s="27"/>
      <c r="G8" s="11"/>
    </row>
    <row r="9" spans="1:7" ht="15" customHeight="1" x14ac:dyDescent="0.25">
      <c r="A9" s="11"/>
      <c r="B9" s="94" t="s">
        <v>138</v>
      </c>
      <c r="C9" s="33">
        <v>670282.83616448997</v>
      </c>
      <c r="D9" s="33">
        <v>448519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139</v>
      </c>
      <c r="C10" s="33">
        <v>81837.538779130002</v>
      </c>
      <c r="D10" s="33">
        <v>86881</v>
      </c>
      <c r="E10" s="33">
        <f t="shared" ref="E10:E19" si="0">MAX(D10-C10,0)</f>
        <v>5043.4612208699982</v>
      </c>
      <c r="F10" s="46" t="s">
        <v>31</v>
      </c>
      <c r="G10" s="11"/>
    </row>
    <row r="11" spans="1:7" ht="43.5" customHeight="1" x14ac:dyDescent="0.25">
      <c r="A11" s="11"/>
      <c r="B11" s="94" t="s">
        <v>140</v>
      </c>
      <c r="C11" s="33">
        <v>4314219.8571230704</v>
      </c>
      <c r="D11" s="33">
        <v>4591986</v>
      </c>
      <c r="E11" s="33">
        <f t="shared" si="0"/>
        <v>277766.1428769296</v>
      </c>
      <c r="F11" s="46" t="s">
        <v>31</v>
      </c>
      <c r="G11" s="11"/>
    </row>
    <row r="12" spans="1:7" ht="15" customHeight="1" x14ac:dyDescent="0.25">
      <c r="A12" s="11"/>
      <c r="B12" s="94" t="s">
        <v>141</v>
      </c>
      <c r="C12" s="33">
        <v>22703.529937920001</v>
      </c>
      <c r="D12" s="33">
        <v>23384</v>
      </c>
      <c r="E12" s="33">
        <f t="shared" si="0"/>
        <v>680.47006207999948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5" t="s">
        <v>104</v>
      </c>
      <c r="C21" s="106"/>
      <c r="D21" s="106"/>
      <c r="E21" s="106"/>
      <c r="F21" s="107"/>
      <c r="G21" s="11"/>
    </row>
    <row r="22" spans="1:7" ht="15" customHeight="1" x14ac:dyDescent="0.25">
      <c r="A22" s="11"/>
      <c r="B22" s="108"/>
      <c r="C22" s="100"/>
      <c r="D22" s="100"/>
      <c r="E22" s="100"/>
      <c r="F22" s="100"/>
      <c r="G22" s="11"/>
    </row>
    <row r="23" spans="1:7" ht="15" customHeight="1" x14ac:dyDescent="0.25">
      <c r="A23" s="11"/>
      <c r="B23" s="108"/>
      <c r="C23" s="100"/>
      <c r="D23" s="100"/>
      <c r="E23" s="100"/>
      <c r="F23" s="100"/>
      <c r="G23" s="11"/>
    </row>
  </sheetData>
  <sheetProtection algorithmName="SHA-512" hashValue="I4J5rJB4DeEsncQpJ2N/M/XNY5A6tsMOxix8boe8QdYaeEHdNhcLswJlPZu+GV3tQVvXUUt8QP58XZEcKC4CUg==" saltValue="yYldqA33SyE6ZqteNMaHy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31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151</v>
      </c>
      <c r="C10" s="33">
        <v>0</v>
      </c>
      <c r="D10" s="46" t="s">
        <v>31</v>
      </c>
      <c r="E10" s="33">
        <v>106244</v>
      </c>
      <c r="F10" s="46" t="s">
        <v>31</v>
      </c>
      <c r="G10" s="11"/>
    </row>
    <row r="11" spans="1:7" ht="15" customHeight="1" x14ac:dyDescent="0.25">
      <c r="A11" s="11"/>
      <c r="B11" s="112" t="s">
        <v>152</v>
      </c>
      <c r="C11" s="33">
        <v>0</v>
      </c>
      <c r="D11" s="46" t="s">
        <v>31</v>
      </c>
      <c r="E11" s="33">
        <v>37207</v>
      </c>
      <c r="F11" s="46" t="s">
        <v>31</v>
      </c>
      <c r="G11" s="11"/>
    </row>
    <row r="12" spans="1:7" ht="15" customHeight="1" x14ac:dyDescent="0.25">
      <c r="A12" s="11"/>
      <c r="B12" s="112" t="s">
        <v>153</v>
      </c>
      <c r="C12" s="33">
        <v>0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2" t="s">
        <v>154</v>
      </c>
      <c r="C13" s="33">
        <v>0</v>
      </c>
      <c r="D13" s="46" t="s">
        <v>31</v>
      </c>
      <c r="E13" s="33">
        <v>34510</v>
      </c>
      <c r="F13" s="46" t="s">
        <v>31</v>
      </c>
      <c r="G13" s="11"/>
    </row>
    <row r="14" spans="1:7" ht="15" customHeight="1" x14ac:dyDescent="0.25">
      <c r="A14" s="11"/>
      <c r="B14" s="112" t="s">
        <v>155</v>
      </c>
      <c r="C14" s="33">
        <v>0</v>
      </c>
      <c r="D14" s="46" t="s">
        <v>31</v>
      </c>
      <c r="E14" s="33">
        <v>228290</v>
      </c>
      <c r="F14" s="46" t="s">
        <v>31</v>
      </c>
      <c r="G14" s="11"/>
    </row>
    <row r="15" spans="1:7" ht="15" customHeight="1" x14ac:dyDescent="0.25">
      <c r="A15" s="11"/>
      <c r="B15" s="112" t="s">
        <v>156</v>
      </c>
      <c r="C15" s="33">
        <v>0</v>
      </c>
      <c r="D15" s="46" t="s">
        <v>31</v>
      </c>
      <c r="E15" s="33">
        <v>106743</v>
      </c>
      <c r="F15" s="46" t="s">
        <v>31</v>
      </c>
      <c r="G15" s="11"/>
    </row>
    <row r="16" spans="1:7" ht="15" customHeight="1" x14ac:dyDescent="0.25">
      <c r="A16" s="11"/>
      <c r="B16" s="112" t="s">
        <v>157</v>
      </c>
      <c r="C16" s="33">
        <v>0</v>
      </c>
      <c r="D16" s="46" t="s">
        <v>31</v>
      </c>
      <c r="E16" s="33">
        <v>273437</v>
      </c>
      <c r="F16" s="46" t="s">
        <v>31</v>
      </c>
      <c r="G16" s="11"/>
    </row>
    <row r="17" spans="1:7" ht="15" customHeight="1" x14ac:dyDescent="0.25">
      <c r="A17" s="11"/>
      <c r="B17" s="112" t="s">
        <v>158</v>
      </c>
      <c r="C17" s="33">
        <v>0</v>
      </c>
      <c r="D17" s="46" t="s">
        <v>31</v>
      </c>
      <c r="E17" s="33">
        <v>4993</v>
      </c>
      <c r="F17" s="46" t="s">
        <v>31</v>
      </c>
      <c r="G17" s="11"/>
    </row>
    <row r="18" spans="1:7" ht="15" customHeight="1" x14ac:dyDescent="0.25">
      <c r="A18" s="11"/>
      <c r="B18" s="112" t="s">
        <v>159</v>
      </c>
      <c r="C18" s="33">
        <v>236829</v>
      </c>
      <c r="D18" s="46" t="s">
        <v>31</v>
      </c>
      <c r="E18" s="33">
        <v>31705</v>
      </c>
      <c r="F18" s="46" t="s">
        <v>31</v>
      </c>
      <c r="G18" s="11"/>
    </row>
    <row r="19" spans="1:7" ht="15" customHeight="1" x14ac:dyDescent="0.25">
      <c r="A19" s="11"/>
      <c r="B19" s="112" t="s">
        <v>160</v>
      </c>
      <c r="C19" s="33">
        <v>1337475</v>
      </c>
      <c r="D19" s="46" t="s">
        <v>31</v>
      </c>
      <c r="E19" s="33">
        <v>335622</v>
      </c>
      <c r="F19" s="46" t="s">
        <v>31</v>
      </c>
      <c r="G19" s="11"/>
    </row>
    <row r="20" spans="1:7" ht="15" customHeight="1" x14ac:dyDescent="0.25">
      <c r="A20" s="11"/>
      <c r="B20" s="112" t="s">
        <v>163</v>
      </c>
      <c r="C20" s="33">
        <v>11036</v>
      </c>
      <c r="D20" s="46" t="s">
        <v>31</v>
      </c>
      <c r="E20" s="33">
        <v>0</v>
      </c>
      <c r="F20" s="46" t="s">
        <v>31</v>
      </c>
      <c r="G20" s="11"/>
    </row>
    <row r="21" spans="1:7" ht="15" customHeight="1" x14ac:dyDescent="0.25">
      <c r="A21" s="11"/>
      <c r="B21" s="112" t="s">
        <v>163</v>
      </c>
      <c r="C21" s="33">
        <v>56754</v>
      </c>
      <c r="D21" s="46" t="s">
        <v>31</v>
      </c>
      <c r="E21" s="33">
        <v>0</v>
      </c>
      <c r="F21" s="46" t="s">
        <v>31</v>
      </c>
      <c r="G21" s="11"/>
    </row>
    <row r="22" spans="1:7" ht="15" customHeight="1" x14ac:dyDescent="0.25">
      <c r="A22" s="11"/>
      <c r="B22" s="112"/>
      <c r="C22" s="33"/>
      <c r="D22" s="46" t="s">
        <v>31</v>
      </c>
      <c r="E22" s="33"/>
      <c r="F22" s="46" t="s">
        <v>31</v>
      </c>
      <c r="G22" s="11"/>
    </row>
    <row r="23" spans="1:7" ht="15" customHeight="1" x14ac:dyDescent="0.25">
      <c r="A23" s="11"/>
      <c r="B23" s="112"/>
      <c r="C23" s="33"/>
      <c r="D23" s="46" t="s">
        <v>31</v>
      </c>
      <c r="E23" s="33"/>
      <c r="F23" s="46" t="s">
        <v>31</v>
      </c>
      <c r="G23" s="11"/>
    </row>
    <row r="24" spans="1:7" ht="15" customHeight="1" x14ac:dyDescent="0.25">
      <c r="A24" s="11"/>
      <c r="B24" s="112"/>
      <c r="C24" s="33"/>
      <c r="D24" s="46" t="s">
        <v>31</v>
      </c>
      <c r="E24" s="33"/>
      <c r="F24" s="46" t="s">
        <v>31</v>
      </c>
      <c r="G24" s="11"/>
    </row>
    <row r="25" spans="1:7" ht="15" customHeight="1" x14ac:dyDescent="0.25">
      <c r="A25" s="11"/>
      <c r="B25" s="25" t="s">
        <v>105</v>
      </c>
      <c r="C25" s="97">
        <f>SUM(C10:C24)</f>
        <v>1642094</v>
      </c>
      <c r="D25" s="98" t="s">
        <v>31</v>
      </c>
      <c r="E25" s="97">
        <f>SUM(E10:E24)</f>
        <v>1158751</v>
      </c>
      <c r="F25" s="98" t="s">
        <v>31</v>
      </c>
      <c r="G25" s="11"/>
    </row>
    <row r="26" spans="1:7" ht="15" customHeight="1" x14ac:dyDescent="0.25">
      <c r="A26" s="11"/>
      <c r="B26" s="112" t="s">
        <v>35</v>
      </c>
      <c r="C26" s="33">
        <f>-C25*'8. Nøgletal'!C23</f>
        <v>0</v>
      </c>
      <c r="D26" s="46" t="s">
        <v>31</v>
      </c>
      <c r="E26" s="33">
        <f>-E25*'8. Nøgletal'!C23</f>
        <v>0</v>
      </c>
      <c r="F26" s="46" t="s">
        <v>31</v>
      </c>
      <c r="G26" s="11"/>
    </row>
    <row r="27" spans="1:7" ht="15" customHeight="1" x14ac:dyDescent="0.25">
      <c r="A27" s="11"/>
      <c r="B27" s="112" t="s">
        <v>36</v>
      </c>
      <c r="C27" s="33">
        <f>-C25*'8. Nøgletal'!C19</f>
        <v>-32841.879999999997</v>
      </c>
      <c r="D27" s="46" t="s">
        <v>31</v>
      </c>
      <c r="E27" s="33">
        <f>-E25*'8. Nøgletal'!C14</f>
        <v>0</v>
      </c>
      <c r="F27" s="46" t="s">
        <v>31</v>
      </c>
      <c r="G27" s="11"/>
    </row>
    <row r="28" spans="1:7" ht="15" customHeight="1" x14ac:dyDescent="0.25">
      <c r="A28" s="11"/>
      <c r="B28" s="112" t="s">
        <v>37</v>
      </c>
      <c r="C28" s="33">
        <f>SUM(C25:C27)*'8. Nøgletal'!C9</f>
        <v>46507.386268000002</v>
      </c>
      <c r="D28" s="46" t="s">
        <v>31</v>
      </c>
      <c r="E28" s="33">
        <f>SUM(E25:E27)*'8. Nøgletal'!C9</f>
        <v>33487.903899999998</v>
      </c>
      <c r="F28" s="46" t="s">
        <v>31</v>
      </c>
      <c r="G28" s="11"/>
    </row>
    <row r="29" spans="1:7" ht="26.25" customHeight="1" x14ac:dyDescent="0.25">
      <c r="A29" s="11"/>
      <c r="B29" s="102" t="s">
        <v>106</v>
      </c>
      <c r="C29" s="97">
        <f>SUM(C25:C28)</f>
        <v>1655759.5062680002</v>
      </c>
      <c r="D29" s="98" t="s">
        <v>31</v>
      </c>
      <c r="E29" s="97">
        <f>SUM(E25:E28)</f>
        <v>1192238.9039</v>
      </c>
      <c r="F29" s="98" t="s">
        <v>31</v>
      </c>
      <c r="G29" s="11"/>
    </row>
    <row r="30" spans="1:7" ht="15" customHeight="1" x14ac:dyDescent="0.25">
      <c r="A30" s="11"/>
      <c r="B30" s="11"/>
      <c r="C30" s="11"/>
      <c r="D30" s="11"/>
      <c r="E30" s="11"/>
      <c r="F30" s="11"/>
      <c r="G30" s="11"/>
    </row>
    <row r="31" spans="1:7" ht="15" customHeight="1" x14ac:dyDescent="0.25">
      <c r="A31" s="11"/>
      <c r="B31" s="11"/>
      <c r="C31" s="11"/>
      <c r="D31" s="11"/>
      <c r="E31" s="11"/>
      <c r="F31" s="11"/>
      <c r="G31" s="11"/>
    </row>
  </sheetData>
  <sheetProtection algorithmName="SHA-512" hashValue="b7Lnu1Uj7yfw4zbVCMX41d+0OnKvQpKIi1Y62YlYhf4Wj7561X0fqKEPkcasMZF/R9LUgC65vARWSiwGU06LHQ==" saltValue="7Hesoqk8obWh+tkdJGG0I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161</v>
      </c>
      <c r="C10" s="33">
        <v>128771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 t="s">
        <v>162</v>
      </c>
      <c r="C11" s="33">
        <v>32869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165</v>
      </c>
      <c r="C12" s="33">
        <v>64199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2" t="s">
        <v>164</v>
      </c>
      <c r="C13" s="33">
        <v>562817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25" t="s">
        <v>107</v>
      </c>
      <c r="C14" s="97">
        <f>SUM(C10:C13)</f>
        <v>788656</v>
      </c>
      <c r="D14" s="98" t="s">
        <v>31</v>
      </c>
      <c r="E14" s="97">
        <f>SUM(E10:E13)</f>
        <v>0</v>
      </c>
      <c r="F14" s="98" t="s">
        <v>31</v>
      </c>
      <c r="G14" s="11"/>
    </row>
    <row r="15" spans="1:7" ht="15" customHeight="1" x14ac:dyDescent="0.25">
      <c r="A15" s="11"/>
      <c r="B15" s="11"/>
      <c r="C15" s="11"/>
      <c r="D15" s="11"/>
      <c r="E15" s="11"/>
      <c r="F15" s="11"/>
      <c r="G15" s="11"/>
    </row>
    <row r="16" spans="1:7" ht="15" customHeight="1" x14ac:dyDescent="0.25">
      <c r="A16" s="11"/>
      <c r="B16" s="113"/>
      <c r="C16" s="113"/>
      <c r="D16" s="113"/>
      <c r="E16" s="113"/>
      <c r="F16" s="113"/>
      <c r="G16" s="11"/>
    </row>
  </sheetData>
  <sheetProtection algorithmName="SHA-512" hashValue="GQzGgpfh9rx4B/WIPfZy9pdSxuU4Jovx6CZlJw6oAN6rzjyqsBhLzMph00bI112ts/9I73yzkqjJL4Ko/QJN5g==" saltValue="NsXYOH8FC7VJNJOq/es4F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4" t="s">
        <v>109</v>
      </c>
      <c r="C9" s="33">
        <v>99668</v>
      </c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-1993.3600000000001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97">
        <f>SUM(C9:C11)*(1+'8. Nøgletal'!C9)*(1+'8. Nøgletal'!C10)</f>
        <v>103401.81302807439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fQMnEA0h0w+9HBkO/JFXe3eQ+Gj0yvHYLBjSxHk7hZaKG4XqBr2syFfAo61Rk5jGHydxv9Rk8gJtWOqUmLVp/Q==" saltValue="aXVshlt4PNueEJR8rz2B0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17" t="s">
        <v>112</v>
      </c>
      <c r="C9" s="118">
        <v>5777430</v>
      </c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>
        <v>3975825</v>
      </c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-1801605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17" t="s">
        <v>142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-1801605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5I5lXVBiyDiJ7x2gXtyCnSebBgbh4DIy/jaWdLcvPLQxo1HL8HUdzZiMMVcuMbLB2mh1AyTKbIQyuTRJnV5JPA==" saltValue="OamS5dtUBqmmWlWxseu1L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HKfh9b8fEjMkxydMIiAs5CCAauY1s41ghK44cSwKccjthORLcPK/v5hNPVXxTR0UqOrygiHf1qPm4+n6WbwXsw==" saltValue="epawhTdMlhF1gJ8uQ4m21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e/U4pVqoNKdiaUIUHx9gkv5odwryEoVUWASrIx7puPMDmCEa04NgmetgrsIXY3LBYTYC97V8IvB41LBhXuC37g==" saltValue="jdArZHsVUQDYbXXRGerc2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nxhSfy2/WuZhA8Bz41dUn+LJhACQYctMba1JE7miBv6Y1tQnz/Yp9Q+3RbVAmNjVN/uTj+jS3xVmSITMve9o6w==" saltValue="oNyhv7RmDrDJVYRrF3aK5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QJ6+F+KNve6/9gN969llOIwmopY4kpPyr/FUaPGGIh195Ym3a1xoY7s4oyYJmRvXN7ULtYGl81wH939dwLVTAw==" saltValue="F2ElTEVSG4Fo2kJ/kxic+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2026-10-05T10:14:56Z</dcterms:modified>
</cp:coreProperties>
</file>