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Bjøvlund Vandværk IS (V023)\ØR2027\"/>
    </mc:Choice>
  </mc:AlternateContent>
  <xr:revisionPtr revIDLastSave="0" documentId="13_ncr:1_{4312D760-6ACB-4CA5-A00C-DB6C29BB0AAE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10-tillæg'!$B$9:$B$10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2027'!$B$8:$D$22</definedName>
    <definedName name="ØR_Tabel_GE">'1. Økonomisk ramme 2027'!$B$15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9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E10" i="8"/>
  <c r="C10" i="7" s="1"/>
  <c r="E9" i="8"/>
  <c r="C25" i="7"/>
  <c r="C18" i="3" s="1"/>
  <c r="C9" i="6"/>
  <c r="C14" i="3" l="1"/>
  <c r="C16" i="12"/>
  <c r="C20" i="3" s="1"/>
  <c r="C9" i="7"/>
  <c r="C20" i="7" s="1"/>
  <c r="C11" i="4" s="1"/>
  <c r="C12" i="4" s="1"/>
  <c r="C15" i="4" s="1"/>
  <c r="C19" i="4" s="1"/>
  <c r="C24" i="4" s="1"/>
  <c r="C13" i="3"/>
  <c r="C12" i="13"/>
  <c r="C20" i="9"/>
  <c r="C21" i="9" s="1"/>
  <c r="E20" i="9"/>
  <c r="E21" i="9" s="1"/>
  <c r="E12" i="13"/>
  <c r="C11" i="3" l="1"/>
  <c r="C10" i="3"/>
  <c r="C10" i="6" s="1"/>
  <c r="C11" i="6" s="1"/>
  <c r="C12" i="6" s="1"/>
  <c r="C15" i="3" s="1"/>
  <c r="C16" i="3" l="1"/>
  <c r="C17" i="3" s="1"/>
  <c r="C22" i="3" s="1"/>
</calcChain>
</file>

<file path=xl/sharedStrings.xml><?xml version="1.0" encoding="utf-8"?>
<sst xmlns="http://schemas.openxmlformats.org/spreadsheetml/2006/main" count="295" uniqueCount="133">
  <si>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</si>
  <si>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</si>
  <si>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</si>
  <si>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</si>
  <si>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</si>
  <si>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</si>
  <si>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</si>
  <si>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</si>
  <si>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</si>
  <si>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</si>
  <si>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</si>
  <si>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</si>
  <si>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</si>
  <si>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</si>
  <si>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</si>
  <si>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</si>
  <si>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</si>
  <si>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</si>
  <si>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</si>
  <si>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</si>
  <si>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</si>
  <si>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</si>
  <si>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</si>
  <si>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</si>
  <si>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</si>
  <si>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</si>
  <si>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</si>
  <si>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</si>
  <si>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</si>
  <si>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</si>
  <si>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</si>
  <si>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</si>
  <si>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</si>
  <si>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</si>
  <si>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</si>
  <si>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</si>
  <si>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</si>
  <si>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</si>
  <si>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</si>
  <si>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</si>
  <si>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</si>
  <si>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</si>
  <si>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</si>
  <si>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</si>
  <si>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</si>
  <si>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</si>
  <si>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</si>
  <si>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</si>
  <si>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</si>
  <si>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</si>
  <si>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</si>
  <si>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</si>
  <si>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</si>
  <si>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</si>
  <si>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</si>
  <si>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</si>
  <si>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</si>
  <si>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</si>
  <si>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</si>
  <si>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</si>
  <si>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</si>
  <si>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</si>
  <si>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</si>
  <si>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</si>
  <si>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</si>
  <si>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</si>
  <si>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</si>
  <si>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</si>
  <si>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</si>
  <si>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</si>
  <si>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</si>
  <si>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</si>
  <si>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</si>
  <si>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</si>
  <si>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</si>
  <si>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</si>
  <si>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</si>
  <si>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</si>
  <si>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</si>
  <si>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</si>
  <si>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</si>
  <si>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</si>
  <si>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</si>
  <si>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</si>
  <si>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</si>
  <si>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</si>
  <si>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</si>
  <si>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</si>
  <si>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</si>
  <si>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</si>
  <si>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</si>
  <si>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</si>
  <si>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</si>
  <si>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</si>
  <si>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</si>
  <si>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</si>
  <si>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</si>
  <si>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</si>
  <si>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</si>
  <si>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</si>
  <si>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</si>
  <si>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</si>
  <si>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</si>
  <si>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</si>
  <si>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</si>
  <si>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</si>
  <si>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</si>
  <si>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</si>
  <si>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</si>
  <si>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</si>
  <si>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</si>
  <si>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</si>
  <si>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</si>
  <si>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</si>
  <si>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</si>
  <si>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</si>
  <si>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</si>
  <si>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</si>
  <si>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</si>
  <si>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</si>
  <si>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</si>
  <si>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</si>
  <si>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Vandsektortilsynet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</si>
  <si>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</si>
  <si>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</si>
  <si>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</si>
  <si>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</si>
  <si>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</si>
  <si>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</si>
  <si>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</si>
  <si>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</si>
  <si>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Ejendomsskatter</t>
  </si>
  <si>
    <t>Justering af enhedspris i POLKA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</si>
</sst>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100" t="s">
        <v>0</v>
      </c>
      <c r="D6" s="100"/>
      <c r="E6" s="6"/>
    </row>
    <row r="7" spans="1:5" ht="15" customHeight="1" x14ac:dyDescent="0.25">
      <c r="A7" s="5"/>
      <c r="B7" s="6"/>
      <c r="C7" s="100"/>
      <c r="D7" s="100"/>
      <c r="E7" s="6"/>
    </row>
    <row r="8" spans="1:5" ht="15.75" customHeight="1" x14ac:dyDescent="0.25">
      <c r="A8" s="5"/>
      <c r="B8" s="7"/>
      <c r="C8" s="101" t="s">
        <v>1</v>
      </c>
      <c r="D8" s="101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2" t="s">
        <v>2</v>
      </c>
      <c r="D11" s="102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99" t="s">
        <v>14</v>
      </c>
      <c r="D23" s="99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/NJ6ubLioAL2Awb91wOJ3PswrL6q4rpDY8H5IIcTMVOXhmQjaPBYa+jzwJb40kUW77QApaA9IjB6UdNJWeO0Kw==" saltValue="ZCec4BNLrkvPYr1sG3gquA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6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7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BA6uGdhU0FLRKOV44KXEsFILJqeEAC9oqfJpFPj0Hh7H2KoWUeCUSbAG7ol943bkVTy6845sLQkHoJKHVlmjWg==" saltValue="kfsDohit1NuWplAlsXvJi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74" t="s">
        <v>99</v>
      </c>
      <c r="C9" s="88"/>
      <c r="D9" s="74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74" t="s">
        <v>123</v>
      </c>
      <c r="C13" s="88"/>
      <c r="D13" s="74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ZPff/clgxZd4pO+Y1WC5emZC6R1xKMoKir5yLQJvki/oM3EhaSNKrP4V4VgJmutFcX8oTnd5XtRZloZQWpS13w==" saltValue="aQBFt/FL4Be7a5PN9+MYOg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9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6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i+64XrN/q7U4BFhADj/W59FXRKW6fAh65tgRCnSsAAw8l4cRMIO+uqzQA1kHvcMCUZmUHxmFfxOj3lwOf+ieKw==" saltValue="G/YVfRNNXhIj+WDC96qChg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91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5"/>
      <c r="C14" s="85"/>
      <c r="D14" s="85"/>
      <c r="E14" s="85"/>
      <c r="F14" s="85"/>
      <c r="G14" s="5"/>
    </row>
  </sheetData>
  <sheetProtection algorithmName="SHA-512" hashValue="qxER1Q/zhKbWM75JUfFPDkBh9ZHc6kd+TpLmRTmbJyOomPMqiRDwzEsqwMMdN2j3hMpzWs+CQE0sWK6qjUdzMQ==" saltValue="ZJpoIJoQGDByjzpQbGbAV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73</v>
      </c>
      <c r="C9" s="92" t="s">
        <v>51</v>
      </c>
      <c r="D9" s="83"/>
      <c r="E9" s="92" t="s">
        <v>52</v>
      </c>
      <c r="F9" s="83"/>
      <c r="G9" s="5"/>
    </row>
    <row r="10" spans="1:7" ht="26.25" customHeight="1" x14ac:dyDescent="0.25">
      <c r="A10" s="5"/>
      <c r="B10" s="93" t="s">
        <v>117</v>
      </c>
      <c r="C10" s="75"/>
      <c r="D10" s="76" t="s">
        <v>31</v>
      </c>
      <c r="E10" s="75"/>
      <c r="F10" s="76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/w7XS10DpkbarvQCYcGp09PSth4Lcway11FXukx1MpfpmUcCbKvbHSRftIvTnAvQ97zaEnzWcJOoXChvkbDdQA==" saltValue="2J3Qz73nD28z8yrrDJYi6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6.6299999999999998E-2</v>
      </c>
      <c r="D9" s="12"/>
    </row>
    <row r="10" spans="1:4" ht="15" customHeight="1" x14ac:dyDescent="0.25">
      <c r="A10" s="5"/>
      <c r="B10" s="97" t="s">
        <v>106</v>
      </c>
      <c r="C10" s="3">
        <v>1.29E-2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ug2a5AIsk9To4XiiD0Nhkd7Jq4qWJNxJm+b8e8svHeCrd+IHPvhO0jQVV/XRbGKdIRZ02QoINfxfBs7feVrjpA==" saltValue="0qGABF/lYbzi3qG/1EhODg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1925241.7601734197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0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132</v>
      </c>
      <c r="C12" s="21">
        <v>60876.734491851617</v>
      </c>
      <c r="D12" s="19" t="s">
        <v>31</v>
      </c>
      <c r="E12" s="5"/>
    </row>
    <row r="13" spans="1:5" ht="15" customHeight="1" x14ac:dyDescent="0.25">
      <c r="A13" s="5"/>
      <c r="B13" s="20" t="s">
        <v>24</v>
      </c>
      <c r="C13" s="22">
        <f>-('6. Bortfald'!C12+'6. Bortfald'!E12)</f>
        <v>0</v>
      </c>
      <c r="D13" s="19" t="s">
        <v>31</v>
      </c>
      <c r="E13" s="5"/>
    </row>
    <row r="14" spans="1:5" ht="15" customHeight="1" x14ac:dyDescent="0.25">
      <c r="A14" s="5"/>
      <c r="B14" s="20" t="s">
        <v>34</v>
      </c>
      <c r="C14" s="22">
        <f>'7. Tilknyttet virksomhed'!C12+'7. Tilknyttet virksomhed'!E12</f>
        <v>0</v>
      </c>
      <c r="D14" s="19" t="s">
        <v>31</v>
      </c>
      <c r="E14" s="5"/>
    </row>
    <row r="15" spans="1:5" ht="15" customHeight="1" x14ac:dyDescent="0.25">
      <c r="A15" s="5"/>
      <c r="B15" s="20" t="s">
        <v>35</v>
      </c>
      <c r="C15" s="23">
        <f>'4. Generelle eff. krav'!C12</f>
        <v>-33764.014409309617</v>
      </c>
      <c r="D15" s="19" t="s">
        <v>31</v>
      </c>
      <c r="E15" s="5"/>
    </row>
    <row r="16" spans="1:5" ht="15" customHeight="1" x14ac:dyDescent="0.25">
      <c r="A16" s="5"/>
      <c r="B16" s="20" t="s">
        <v>36</v>
      </c>
      <c r="C16" s="22">
        <f>SUM(C9:C15)*'8. Nøgletal'!C10</f>
        <v>25185.372795301904</v>
      </c>
      <c r="D16" s="19" t="s">
        <v>31</v>
      </c>
      <c r="E16" s="5"/>
    </row>
    <row r="17" spans="1:5" ht="15" customHeight="1" x14ac:dyDescent="0.25">
      <c r="A17" s="5"/>
      <c r="B17" s="24" t="s">
        <v>37</v>
      </c>
      <c r="C17" s="25">
        <f>SUM(C9:C16)</f>
        <v>1977539.8530512636</v>
      </c>
      <c r="D17" s="26" t="s">
        <v>31</v>
      </c>
      <c r="E17" s="5"/>
    </row>
    <row r="18" spans="1:5" ht="15" customHeight="1" x14ac:dyDescent="0.25">
      <c r="A18" s="5"/>
      <c r="B18" s="27" t="s">
        <v>38</v>
      </c>
      <c r="C18" s="23">
        <f>'5.1. § 10-tillæg'!C25</f>
        <v>0</v>
      </c>
      <c r="D18" s="28" t="s">
        <v>31</v>
      </c>
      <c r="E18" s="5"/>
    </row>
    <row r="19" spans="1:5" ht="15" customHeight="1" x14ac:dyDescent="0.25">
      <c r="A19" s="5"/>
      <c r="B19" s="29" t="s">
        <v>39</v>
      </c>
      <c r="C19" s="23">
        <f>'5.4. Periodevise driftsomk.'!C11</f>
        <v>0</v>
      </c>
      <c r="D19" s="28" t="s">
        <v>31</v>
      </c>
      <c r="E19" s="5"/>
    </row>
    <row r="20" spans="1:5" ht="15" hidden="1" customHeight="1" x14ac:dyDescent="0.25">
      <c r="A20" s="5"/>
      <c r="B20" s="17" t="s">
        <v>22</v>
      </c>
      <c r="C20" s="23">
        <f>'5.5. Korr. af ØR2025'!C16</f>
        <v>0</v>
      </c>
      <c r="D20" s="28" t="s">
        <v>31</v>
      </c>
      <c r="E20" s="5"/>
    </row>
    <row r="21" spans="1:5" ht="15" customHeight="1" x14ac:dyDescent="0.25">
      <c r="A21" s="5"/>
      <c r="B21" s="27" t="s">
        <v>41</v>
      </c>
      <c r="C21" s="23">
        <v>0</v>
      </c>
      <c r="D21" s="28" t="s">
        <v>31</v>
      </c>
      <c r="E21" s="5"/>
    </row>
    <row r="22" spans="1:5" ht="15" customHeight="1" x14ac:dyDescent="0.25">
      <c r="A22" s="5"/>
      <c r="B22" s="14" t="s">
        <v>4</v>
      </c>
      <c r="C22" s="30">
        <f>SUM(C17:C21)</f>
        <v>1977539.8530512636</v>
      </c>
      <c r="D22" s="16" t="s">
        <v>31</v>
      </c>
      <c r="E22" s="5"/>
    </row>
    <row r="23" spans="1:5" ht="15" customHeight="1" x14ac:dyDescent="0.25">
      <c r="A23" s="5"/>
      <c r="B23" s="5"/>
      <c r="C23" s="5"/>
      <c r="D23" s="5"/>
      <c r="E23" s="5"/>
    </row>
    <row r="24" spans="1:5" ht="15" customHeight="1" x14ac:dyDescent="0.25">
      <c r="A24" s="5"/>
      <c r="B24" s="5"/>
      <c r="C24" s="5"/>
      <c r="D24" s="5"/>
      <c r="E24" s="5"/>
    </row>
  </sheetData>
  <sheetProtection algorithmName="SHA-512" hashValue="52I4lePMuVmWJwDyhFSO6UI9UZVgffpVY82gOj8IllwIyJrr1EdOUToUKxrmnC8eBLXLgumpKq6wwNhPsFoqiA==" saltValue="ZrslJ5r+6uS6flhReD3QXA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1851077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0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2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1851079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847947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1003132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954355</v>
      </c>
      <c r="D18" s="35" t="s">
        <v>31</v>
      </c>
      <c r="E18" s="5"/>
    </row>
    <row r="19" spans="1:5" ht="15" customHeight="1" x14ac:dyDescent="0.25">
      <c r="A19" s="5"/>
      <c r="B19" s="14" t="s">
        <v>124</v>
      </c>
      <c r="C19" s="30">
        <f>C15+C18</f>
        <v>1957487</v>
      </c>
      <c r="D19" s="16" t="s">
        <v>31</v>
      </c>
      <c r="E19" s="5"/>
    </row>
    <row r="20" spans="1:5" ht="27" customHeight="1" x14ac:dyDescent="0.25">
      <c r="A20" s="5"/>
      <c r="B20" s="108" t="s">
        <v>125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126</v>
      </c>
      <c r="C22" s="15"/>
      <c r="D22" s="16"/>
      <c r="E22" s="5"/>
    </row>
    <row r="23" spans="1:5" ht="26.25" x14ac:dyDescent="0.25">
      <c r="A23" s="5"/>
      <c r="B23" s="38" t="s">
        <v>127</v>
      </c>
      <c r="C23" s="39">
        <f>100*954355/(1770474+0)</f>
        <v>53.90392629318476</v>
      </c>
      <c r="D23" s="35" t="s">
        <v>128</v>
      </c>
      <c r="E23" s="5"/>
    </row>
    <row r="24" spans="1:5" ht="26.25" x14ac:dyDescent="0.25">
      <c r="A24" s="5"/>
      <c r="B24" s="38" t="s">
        <v>129</v>
      </c>
      <c r="C24" s="39">
        <f>C19/C12*100</f>
        <v>105.74843105021449</v>
      </c>
      <c r="D24" s="35" t="s">
        <v>128</v>
      </c>
      <c r="E24" s="5"/>
    </row>
    <row r="25" spans="1:5" ht="56.25" customHeight="1" x14ac:dyDescent="0.25">
      <c r="A25" s="5"/>
      <c r="B25" s="104" t="s">
        <v>130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uqxU8I5sNpT3wyjxDDtVs963eZA1cLT7GHVkp6TowZFc/yUmArN6SWwHqaoKrFjstqUFMKBNwRH5tH9emmRhlw==" saltValue="qiHjquI4VlozpHYz27ZBtQ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1836759.7179562834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0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-31224.915205256821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119706.95742239305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1925241.7601734197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0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0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1925241.7601734197</v>
      </c>
      <c r="D22" s="43" t="s">
        <v>31</v>
      </c>
      <c r="E22" s="40"/>
    </row>
    <row r="23" spans="1:5" ht="30" customHeight="1" x14ac:dyDescent="0.25">
      <c r="A23" s="40"/>
      <c r="B23" s="112" t="s">
        <v>121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oujrIwdMZdlKt75K7sdnV2Y6nY5D2D9ePNKDh7MrWlfYYMhc/bXgWnm0j2Ghm8cxEzdu2MKfkipdEdtRjom0Ig==" saltValue="suEWoCm6gyvnDpoOxdoE9w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1925241.7601734197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2027'!C10:C14)</f>
        <v>60876.734491851617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1986118.4946652714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-33764.014409309617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E1LeeDUr1RY3aTFX4G58LIYCwATDmRfl15tAs7sra6EduvUyfoQWpq5m9Vm8UD+pOKnahPWStz07wm9oWWNy5g==" saltValue="Q6P+MPA0CcvmX11p3SVq7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122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 t="s">
        <v>131</v>
      </c>
      <c r="C10" s="22">
        <f>'5.1.a. § 10-tillæg'!E10</f>
        <v>2</v>
      </c>
      <c r="D10" s="35" t="s">
        <v>31</v>
      </c>
      <c r="E10" s="5"/>
    </row>
    <row r="11" spans="1:5" ht="15" customHeight="1" x14ac:dyDescent="0.25">
      <c r="A11" s="5"/>
      <c r="B11" s="67"/>
      <c r="C11" s="68"/>
      <c r="D11" s="35" t="s">
        <v>31</v>
      </c>
      <c r="E11" s="5"/>
    </row>
    <row r="12" spans="1:5" ht="15" customHeight="1" x14ac:dyDescent="0.25">
      <c r="A12" s="5"/>
      <c r="B12" s="67"/>
      <c r="C12" s="68"/>
      <c r="D12" s="35" t="s">
        <v>31</v>
      </c>
      <c r="E12" s="5"/>
    </row>
    <row r="13" spans="1:5" ht="15" customHeight="1" x14ac:dyDescent="0.25">
      <c r="A13" s="5"/>
      <c r="B13" s="69"/>
      <c r="C13" s="68"/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69"/>
      <c r="C19" s="68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2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26.25" customHeight="1" x14ac:dyDescent="0.25">
      <c r="A24" s="5"/>
      <c r="B24" s="74" t="s">
        <v>48</v>
      </c>
      <c r="C24" s="75">
        <v>0</v>
      </c>
      <c r="D24" s="76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0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+92ni8ddr12EesbbQQjxfeDsdNz6cW2G3BkSht5m/Ojzvoq72/vYGyL8ZQXzrwkvi6RBaxtZ8p4udRtk6D+xOw==" saltValue="kOjuOhW1o2Q521WMc2wHPg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7" t="s">
        <v>110</v>
      </c>
      <c r="C8" s="78" t="s">
        <v>88</v>
      </c>
      <c r="D8" s="79" t="s">
        <v>89</v>
      </c>
      <c r="E8" s="79" t="s">
        <v>90</v>
      </c>
      <c r="F8" s="16"/>
      <c r="G8" s="5"/>
    </row>
    <row r="9" spans="1:7" ht="15" customHeight="1" x14ac:dyDescent="0.25">
      <c r="A9" s="5"/>
      <c r="B9" s="67" t="s">
        <v>122</v>
      </c>
      <c r="C9" s="22">
        <v>14317.04972848</v>
      </c>
      <c r="D9" s="22">
        <v>10576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7" t="s">
        <v>131</v>
      </c>
      <c r="C10" s="22">
        <v>0</v>
      </c>
      <c r="D10" s="22">
        <v>2</v>
      </c>
      <c r="E10" s="22">
        <f t="shared" ref="E10:E19" si="0">MAX(D10-C10,0)</f>
        <v>2</v>
      </c>
      <c r="F10" s="35" t="s">
        <v>31</v>
      </c>
      <c r="G10" s="5"/>
    </row>
    <row r="11" spans="1:7" ht="15" hidden="1" customHeight="1" x14ac:dyDescent="0.25">
      <c r="A11" s="5"/>
      <c r="B11" s="67"/>
      <c r="C11" s="22"/>
      <c r="D11" s="22"/>
      <c r="E11" s="22">
        <f t="shared" si="0"/>
        <v>0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80"/>
      <c r="C22" s="73"/>
      <c r="D22" s="73"/>
      <c r="E22" s="73"/>
      <c r="F22" s="73"/>
      <c r="G22" s="5"/>
    </row>
    <row r="23" spans="1:7" ht="15" customHeight="1" x14ac:dyDescent="0.25">
      <c r="A23" s="5"/>
      <c r="B23" s="80"/>
      <c r="C23" s="73"/>
      <c r="D23" s="73"/>
      <c r="E23" s="73"/>
      <c r="F23" s="73"/>
      <c r="G23" s="5"/>
    </row>
  </sheetData>
  <sheetProtection algorithmName="SHA-512" hashValue="hRCPzEchiqT2X8HZ9DVgJU5mXc9PIy85m6M65cS7GQZLvEG7V8690Ckpeo3ZTa8hIkcERHOM5gd0kTSjblTWBA==" saltValue="N/hL3vxrxf2d9kJLRjtBAg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4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4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4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4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4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0</v>
      </c>
      <c r="D18" s="71" t="s">
        <v>31</v>
      </c>
      <c r="E18" s="70">
        <f>SUM(E10:E17)</f>
        <v>0</v>
      </c>
      <c r="F18" s="71" t="s">
        <v>31</v>
      </c>
      <c r="G18" s="5"/>
    </row>
    <row r="19" spans="1:7" ht="15" customHeight="1" x14ac:dyDescent="0.25">
      <c r="A19" s="5"/>
      <c r="B19" s="84" t="s">
        <v>35</v>
      </c>
      <c r="C19" s="22">
        <f>-C18*'8. Nøgletal'!C14</f>
        <v>0</v>
      </c>
      <c r="D19" s="35" t="s">
        <v>31</v>
      </c>
      <c r="E19" s="22">
        <f>-E18*'8. Nøgletal'!C14</f>
        <v>0</v>
      </c>
      <c r="F19" s="35" t="s">
        <v>31</v>
      </c>
      <c r="G19" s="5"/>
    </row>
    <row r="20" spans="1:7" ht="15" customHeight="1" x14ac:dyDescent="0.25">
      <c r="A20" s="5"/>
      <c r="B20" s="84" t="s">
        <v>36</v>
      </c>
      <c r="C20" s="22">
        <f>SUM(C18:C19)*'8. Nøgletal'!C9</f>
        <v>0</v>
      </c>
      <c r="D20" s="35" t="s">
        <v>31</v>
      </c>
      <c r="E20" s="22">
        <f>SUM(E18:E19)*'8. Nøgletal'!C9</f>
        <v>0</v>
      </c>
      <c r="F20" s="35" t="s">
        <v>31</v>
      </c>
      <c r="G20" s="5"/>
    </row>
    <row r="21" spans="1:7" ht="26.25" customHeight="1" x14ac:dyDescent="0.25">
      <c r="A21" s="5"/>
      <c r="B21" s="77" t="s">
        <v>93</v>
      </c>
      <c r="C21" s="70">
        <f>SUM(C18:C20)</f>
        <v>0</v>
      </c>
      <c r="D21" s="71" t="s">
        <v>31</v>
      </c>
      <c r="E21" s="70">
        <f>SUM(E18:E20)</f>
        <v>0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l1A/LOdc75xnMhIK6Nw6u1Lllr5522Essxns4deHON51fHHSs3ZlOb11R6eVy+OKEMiW2MvXY4OWOjwkwOroMQ==" saltValue="6jWyZOT9c1ews8HSY9iRVQ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0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5"/>
      <c r="C15" s="85"/>
      <c r="D15" s="85"/>
      <c r="E15" s="85"/>
      <c r="F15" s="85"/>
      <c r="G15" s="5"/>
    </row>
  </sheetData>
  <sheetProtection algorithmName="SHA-512" hashValue="sYgL2Bm72Jy2StpmK4/nHOcK5q7pFLy6R9KVlPFp8aS8eNKr30houlBe6/kQLsN6DXQp2cOFgBxrKN3/IEA95A==" saltValue="0yKEg2uekzZrB850JBnBk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2026-08-19T12:58:13Z</dcterms:modified>
</cp:coreProperties>
</file>