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sted Vand AS (V154)\ØR2022\"/>
    </mc:Choice>
  </mc:AlternateContent>
  <xr:revisionPtr revIDLastSave="0" documentId="13_ncr:1_{63436662-5D19-453C-BEC9-7CD02B734F86}" xr6:coauthVersionLast="36" xr6:coauthVersionMax="36" xr10:uidLastSave="{00000000-0000-0000-0000-000000000000}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91029"/>
</workbook>
</file>

<file path=xl/calcChain.xml><?xml version="1.0" encoding="utf-8"?>
<calcChain xmlns="http://schemas.openxmlformats.org/spreadsheetml/2006/main">
  <c r="E14" i="37" l="1"/>
  <c r="C14" i="37"/>
  <c r="C18" i="19" l="1"/>
  <c r="E12" i="32" l="1"/>
  <c r="E26" i="32" l="1"/>
  <c r="E35" i="32" l="1"/>
  <c r="E37" i="32" s="1"/>
  <c r="E30" i="32"/>
  <c r="C30" i="2" s="1"/>
  <c r="C23" i="22" l="1"/>
  <c r="C23" i="23"/>
  <c r="C24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5" i="37" s="1"/>
  <c r="C12" i="2" s="1"/>
  <c r="E11" i="21"/>
  <c r="E12" i="21" s="1"/>
  <c r="C11" i="21"/>
  <c r="C12" i="21" s="1"/>
  <c r="E11" i="29"/>
  <c r="E12" i="29" s="1"/>
  <c r="C19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5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<sst xmlns="http://schemas.openxmlformats.org/spreadsheetml/2006/main" count="635" uniqueCount="261">
  <si>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</si>
  <si>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</si>
  <si>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</si>
  <si>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</si>
  <si>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</si>
  <si>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</si>
  <si>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</si>
  <si>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</si>
  <si>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</si>
  <si>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</si>
  <si>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</si>
  <si>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</si>
  <si>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</si>
  <si>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</si>
  <si>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</si>
  <si>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</si>
  <si>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</si>
  <si>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</si>
  <si>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</si>
  <si>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</si>
  <si>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</si>
  <si>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</si>
  <si>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</si>
  <si>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</si>
  <si>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</si>
  <si>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</si>
  <si>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</si>
  <si>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</si>
  <si>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</si>
  <si>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</si>
  <si>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</si>
  <si>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</si>
  <si>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</si>
  <si>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</si>
  <si>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</si>
  <si>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</si>
  <si>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</si>
  <si>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</si>
  <si>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</si>
  <si>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</si>
  <si>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</si>
  <si>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</si>
  <si>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</si>
  <si>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</si>
  <si>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</si>
  <si>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</si>
  <si>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</si>
  <si>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</si>
  <si>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</si>
  <si>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</si>
  <si>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</si>
  <si>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</si>
  <si>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</si>
  <si>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</si>
  <si>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</si>
  <si>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</si>
  <si>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</si>
  <si>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</si>
  <si>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</si>
  <si>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</si>
  <si>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</si>
  <si>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</si>
  <si>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</si>
  <si>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</si>
  <si>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</si>
  <si>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</si>
  <si>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</si>
  <si>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</si>
  <si>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</si>
  <si>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</si>
  <si>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</si>
  <si>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</si>
  <si>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</si>
  <si>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</si>
  <si>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</si>
  <si>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</si>
  <si>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</si>
  <si>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</si>
  <si>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</si>
  <si>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</si>
  <si>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</si>
  <si>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</si>
  <si>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</si>
  <si>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</si>
  <si>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</si>
  <si>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</si>
  <si>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</si>
  <si>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</si>
  <si>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</si>
  <si>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</si>
  <si>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</si>
  <si>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</si>
  <si>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</si>
  <si>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</si>
  <si>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</si>
  <si>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</si>
  <si>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</si>
  <si>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</si>
  <si>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</si>
  <si>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</si>
  <si>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</si>
  <si>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</si>
  <si>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</si>
  <si>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</si>
  <si>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</si>
  <si>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</si>
  <si>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</si>
  <si>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</si>
  <si>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</si>
  <si>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</si>
  <si>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</si>
  <si>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</si>
  <si>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</si>
  <si>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</si>
  <si>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</si>
  <si>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</si>
  <si>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</si>
  <si>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</si>
  <si>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</si>
  <si>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</si>
  <si>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</si>
  <si>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</si>
  <si>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</si>
  <si>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</si>
  <si>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</si>
  <si>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</si>
  <si>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</si>
  <si>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</si>
  <si>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</si>
  <si>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</si>
  <si>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</si>
  <si>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</si>
  <si>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</si>
  <si>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</si>
  <si>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</si>
  <si>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</si>
  <si>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</si>
  <si>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</si>
  <si>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</si>
  <si>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</si>
  <si>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</si>
  <si>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</si>
  <si>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</si>
  <si>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</si>
  <si>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</si>
  <si>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</si>
  <si>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</si>
  <si>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</si>
  <si>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</si>
  <si>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</si>
  <si>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</si>
  <si>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</si>
  <si>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</si>
  <si>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</si>
  <si>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</si>
  <si>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</si>
  <si>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</si>
  <si>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</si>
  <si>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</si>
  <si>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</si>
  <si>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</si>
  <si>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</si>
  <si>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</si>
  <si>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</si>
  <si>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</si>
  <si>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</si>
  <si>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</si>
  <si>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</si>
  <si>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</si>
  <si>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</si>
  <si>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</si>
  <si>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</si>
  <si>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</si>
  <si>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</si>
  <si>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</si>
  <si>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</si>
  <si>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</si>
  <si>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</si>
  <si>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</si>
  <si>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</si>
  <si>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</si>
  <si>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</si>
  <si>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</si>
  <si>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</si>
  <si>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</si>
  <si>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</si>
  <si>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</si>
  <si>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</si>
  <si>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</si>
  <si>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</si>
  <si>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</si>
  <si>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</si>
  <si>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</si>
  <si>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</si>
  <si>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</si>
  <si>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</si>
  <si>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</si>
  <si>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</si>
  <si>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</si>
  <si>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</si>
  <si>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</si>
  <si>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</si>
  <si>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</si>
  <si>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</si>
  <si>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</si>
  <si>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</si>
  <si>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</si>
  <si>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</si>
  <si>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</si>
  <si>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</si>
  <si>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</si>
  <si>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</si>
  <si>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</si>
  <si>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</si>
  <si>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</si>
  <si>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</si>
  <si>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</si>
  <si>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</si>
  <si>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</si>
  <si>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</si>
  <si>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</si>
  <si>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</si>
  <si>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</si>
  <si>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</si>
  <si>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</si>
  <si>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</si>
  <si>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</si>
  <si>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Byggemodninger og udvidelser</t>
  </si>
  <si>
    <t>Pumpe inkl. stigrør og forerørsforsejlinger mv.</t>
  </si>
  <si>
    <t>15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</si>
  <si>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</si>
  <si>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</si>
  <si>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</si>
  <si>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</si>
  <si>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</si>
  <si>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</si>
  <si>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</si>
  <si>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</si>
  <si>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</si>
  <si>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</si>
  <si>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</si>
  <si>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</si>
  <si>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</si>
  <si>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</si>
  <si>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</si>
  <si>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</si>
  <si>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</si>
  <si>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</si>
  <si>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</si>
  <si>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</si>
  <si>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</si>
  <si>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</si>
  <si>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</si>
  <si>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</si>
  <si>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</si>
  <si>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</si>
  <si>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Andre afgifter (Nordrup fusion)</t>
  </si>
  <si>
    <t>Afgift for ledningsført vand (Nordrup fusion)</t>
  </si>
  <si>
    <t>Afgift for ledningsført vand (Sneslev fusion)</t>
  </si>
  <si>
    <t>Fusion med Nordrup</t>
  </si>
  <si>
    <t>Fusion med Sneslev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</si>
</sst>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4-27"/>
      <sheetName val="ØR23-26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1.0168999999999999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>
      <selection activeCell="D6" sqref="D6:G7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IGIcCTk7nODllExrBD9KaWsVhAVh3FPsxkOgHMThlpDBbMcC7i0NkBhriITZeRWG2AZPiNIdrFW7Fnz69PSog==" saltValue="nkJyqAxuypJjvNE85iT4I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 xr:uid="{00000000-0004-0000-0000-000000000000}"/>
    <hyperlink ref="D24:G24" location="'Fane 9.1. Varige tillæg'!A1" display="Varige tillæg" xr:uid="{00000000-0004-0000-0000-000001000000}"/>
    <hyperlink ref="D26:G26" location="'Fane 10. Tilknyttet virksomhed'!A1" display="Tilknyttet virksomhed" xr:uid="{00000000-0004-0000-0000-000002000000}"/>
    <hyperlink ref="D27:G27" location="'Fane 11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1:G21" location="'Fane 6. Ikke-påvirkelige omk.'!A1" display="Ikke-påvirkelige omkostninger" xr:uid="{00000000-0004-0000-0000-000007000000}"/>
    <hyperlink ref="D22:G22" location="'Fane 7. Kontrol af ØR2020'!A1" display="Kontrol af den økonomiske ramme for 2019" xr:uid="{00000000-0004-0000-0000-000008000000}"/>
    <hyperlink ref="D23:G23" location="'Fane 8. Anlægsprojekter'!A1" display="Anlægsprojekter" xr:uid="{00000000-0004-0000-0000-000009000000}"/>
    <hyperlink ref="D28:G28" location="'Fane 12. Nøgletal'!A1" display="Nøgletal" xr:uid="{00000000-0004-0000-0000-00000A000000}"/>
    <hyperlink ref="D17:G17" location="'Fane 3. Omkostninger i ØR2021'!A1" display="Omkostninger i ØR2020" xr:uid="{00000000-0004-0000-0000-00000B000000}"/>
    <hyperlink ref="D25:G25" location="'Fane 9.2. Engangstillæg'!A1" display="Engangstillæg" xr:uid="{00000000-0004-0000-0000-00000C000000}"/>
    <hyperlink ref="D19:G19" location="'Fane 4.2. Gen. krav - anlæg'!A1" display="Generelt effektiviseringskrav på anlæg" xr:uid="{00000000-0004-0000-0000-00000D000000}"/>
    <hyperlink ref="D18:G18" location="'Fane 4.1. Gen. krav - drift'!A1" display="Generelt effektiviseringskrav på drift" xr:uid="{00000000-0004-0000-0000-00000E000000}"/>
    <hyperlink ref="D20:G20" location="'Fane 5. Individuelt eff. krav'!A1" display="Individuelt effektiviseringskrav" xr:uid="{00000000-0004-0000-0000-00000F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0"/>
  <sheetViews>
    <sheetView showGridLines="0" view="pageLayout" zoomScaleNormal="100" workbookViewId="0">
      <selection activeCell="B3" sqref="B3:D4"/>
    </sheetView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231</v>
      </c>
      <c r="C10" s="9">
        <v>10451282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232</v>
      </c>
      <c r="C11" s="9">
        <v>71256</v>
      </c>
      <c r="D11" s="14" t="s">
        <v>3</v>
      </c>
      <c r="E11" s="1"/>
      <c r="F11" s="1"/>
    </row>
    <row r="12" spans="1:6" x14ac:dyDescent="0.25">
      <c r="A12" s="1"/>
      <c r="B12" s="62" t="s">
        <v>233</v>
      </c>
      <c r="C12" s="9">
        <v>4502</v>
      </c>
      <c r="D12" s="14" t="s">
        <v>3</v>
      </c>
      <c r="E12" s="1"/>
      <c r="F12" s="1"/>
    </row>
    <row r="13" spans="1:6" x14ac:dyDescent="0.25">
      <c r="A13" s="1"/>
      <c r="B13" s="62" t="s">
        <v>234</v>
      </c>
      <c r="C13" s="9">
        <v>41715</v>
      </c>
      <c r="D13" s="14" t="s">
        <v>3</v>
      </c>
      <c r="E13" s="1"/>
      <c r="F13" s="1"/>
    </row>
    <row r="14" spans="1:6" x14ac:dyDescent="0.25">
      <c r="A14" s="1"/>
      <c r="B14" s="62" t="s">
        <v>235</v>
      </c>
      <c r="C14" s="9">
        <v>74853</v>
      </c>
      <c r="D14" s="14" t="s">
        <v>3</v>
      </c>
      <c r="E14" s="1"/>
      <c r="F14" s="1"/>
    </row>
    <row r="15" spans="1:6" x14ac:dyDescent="0.25">
      <c r="A15" s="1"/>
      <c r="B15" s="70" t="s">
        <v>256</v>
      </c>
      <c r="C15" s="9">
        <v>2264</v>
      </c>
      <c r="D15" s="14" t="s">
        <v>3</v>
      </c>
      <c r="E15" s="1"/>
      <c r="F15" s="1"/>
    </row>
    <row r="16" spans="1:6" x14ac:dyDescent="0.25">
      <c r="A16" s="1"/>
      <c r="B16" s="70" t="s">
        <v>257</v>
      </c>
      <c r="C16" s="9">
        <v>39353</v>
      </c>
      <c r="D16" s="14" t="s">
        <v>3</v>
      </c>
      <c r="E16" s="1"/>
      <c r="F16" s="1"/>
    </row>
    <row r="17" spans="1:6" x14ac:dyDescent="0.25">
      <c r="A17" s="1"/>
      <c r="B17" s="70" t="s">
        <v>258</v>
      </c>
      <c r="C17" s="9">
        <v>121046</v>
      </c>
      <c r="D17" s="14" t="s">
        <v>3</v>
      </c>
      <c r="E17" s="1"/>
      <c r="F17" s="1"/>
    </row>
    <row r="18" spans="1:6" x14ac:dyDescent="0.25">
      <c r="A18" s="1"/>
      <c r="B18" s="54" t="s">
        <v>205</v>
      </c>
      <c r="C18" s="12">
        <f>SUM(C10:C17)</f>
        <v>10806271</v>
      </c>
      <c r="D18" s="13" t="s">
        <v>3</v>
      </c>
      <c r="E18" s="1"/>
      <c r="F18" s="1"/>
    </row>
    <row r="19" spans="1:6" x14ac:dyDescent="0.25">
      <c r="A19" s="1"/>
      <c r="B19" s="54" t="s">
        <v>206</v>
      </c>
      <c r="C19" s="12">
        <f>C18*(1+'Fane 12. Nøgletal'!C14)^2</f>
        <v>10877710.068891192</v>
      </c>
      <c r="D19" s="13" t="s">
        <v>3</v>
      </c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6"/>
      <c r="C21" s="15"/>
      <c r="D21" s="15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w2tRFaAhEe95FSfVt9aGFJjkr0PBqcwxTuA5mBJIb/liDqcnEFbBDl9d94lFgDr/Y8rmvVPuse9WPEZlXkVXg==" saltValue="LgcCCNcEFWSFdysfkf122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237</v>
      </c>
      <c r="C8" s="116"/>
      <c r="D8" s="116"/>
      <c r="E8" s="116"/>
      <c r="F8" s="117"/>
      <c r="G8" s="1"/>
    </row>
    <row r="9" spans="1:7" x14ac:dyDescent="0.25">
      <c r="A9" s="1"/>
      <c r="B9" s="112" t="s">
        <v>238</v>
      </c>
      <c r="C9" s="113"/>
      <c r="D9" s="114"/>
      <c r="E9" s="9">
        <v>2396315.9982687719</v>
      </c>
      <c r="F9" s="14" t="s">
        <v>3</v>
      </c>
      <c r="G9" s="1"/>
    </row>
    <row r="10" spans="1:7" x14ac:dyDescent="0.25">
      <c r="A10" s="1"/>
      <c r="B10" s="112" t="s">
        <v>239</v>
      </c>
      <c r="C10" s="113"/>
      <c r="D10" s="114"/>
      <c r="E10" s="9">
        <v>-1477795.4331598692</v>
      </c>
      <c r="F10" s="14" t="s">
        <v>3</v>
      </c>
      <c r="G10" s="1"/>
    </row>
    <row r="11" spans="1:7" x14ac:dyDescent="0.25">
      <c r="A11" s="1"/>
      <c r="B11" s="112" t="s">
        <v>240</v>
      </c>
      <c r="C11" s="113"/>
      <c r="D11" s="114"/>
      <c r="E11" s="9">
        <v>-204076.61639726907</v>
      </c>
      <c r="F11" s="14" t="s">
        <v>3</v>
      </c>
      <c r="G11" s="1"/>
    </row>
    <row r="12" spans="1:7" x14ac:dyDescent="0.25">
      <c r="A12" s="1"/>
      <c r="B12" s="112" t="s">
        <v>241</v>
      </c>
      <c r="C12" s="113"/>
      <c r="D12" s="114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242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243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244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245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1" t="s">
        <v>246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207</v>
      </c>
      <c r="C22" s="57"/>
      <c r="D22" s="57"/>
      <c r="E22" s="57"/>
      <c r="F22" s="58"/>
      <c r="G22" s="1"/>
    </row>
    <row r="23" spans="1:7" x14ac:dyDescent="0.25">
      <c r="A23" s="1"/>
      <c r="B23" s="59" t="s">
        <v>208</v>
      </c>
      <c r="C23" s="60"/>
      <c r="D23" s="61"/>
      <c r="E23" s="9">
        <v>27297580.790533759</v>
      </c>
      <c r="F23" s="14" t="s">
        <v>3</v>
      </c>
      <c r="G23" s="1"/>
    </row>
    <row r="24" spans="1:7" x14ac:dyDescent="0.25">
      <c r="A24" s="1"/>
      <c r="B24" s="59" t="s">
        <v>209</v>
      </c>
      <c r="C24" s="60"/>
      <c r="D24" s="61"/>
      <c r="E24" s="9">
        <v>27725304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3" t="s">
        <v>254</v>
      </c>
      <c r="C26" s="64"/>
      <c r="D26" s="65"/>
      <c r="E26" s="45">
        <f>E23-(E24-E25)</f>
        <v>-427723.2094662413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247</v>
      </c>
      <c r="C29" s="116"/>
      <c r="D29" s="116"/>
      <c r="E29" s="116"/>
      <c r="F29" s="117"/>
      <c r="G29" s="1"/>
    </row>
    <row r="30" spans="1:7" x14ac:dyDescent="0.25">
      <c r="A30" s="1"/>
      <c r="B30" s="137" t="s">
        <v>248</v>
      </c>
      <c r="C30" s="138"/>
      <c r="D30" s="139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249</v>
      </c>
      <c r="C33" s="116"/>
      <c r="D33" s="116"/>
      <c r="E33" s="116"/>
      <c r="F33" s="117"/>
      <c r="G33" s="1"/>
    </row>
    <row r="34" spans="1:7" x14ac:dyDescent="0.25">
      <c r="A34" s="1"/>
      <c r="B34" s="134" t="s">
        <v>255</v>
      </c>
      <c r="C34" s="135"/>
      <c r="D34" s="136"/>
      <c r="E34" s="9">
        <v>1</v>
      </c>
      <c r="F34" s="14"/>
      <c r="G34" s="1"/>
    </row>
    <row r="35" spans="1:7" x14ac:dyDescent="0.25">
      <c r="A35" s="1"/>
      <c r="B35" s="134" t="s">
        <v>161</v>
      </c>
      <c r="C35" s="135"/>
      <c r="D35" s="136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4" t="s">
        <v>110</v>
      </c>
      <c r="C36" s="135"/>
      <c r="D36" s="136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1" t="s">
        <v>253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xNHBsiamvT97YRTunxYC09gaSb0kyOztDSfmgNtc5GoLsN0FAA/wkoNooSprODPfDVZR4hxr04imGSgxKVV+Q==" saltValue="jUk3TNxJ8gkpuVy3vg9bVg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ht="26.25" x14ac:dyDescent="0.25">
      <c r="A10" s="1"/>
      <c r="B10" s="67" t="s">
        <v>228</v>
      </c>
      <c r="C10" s="68" t="s">
        <v>229</v>
      </c>
      <c r="D10" s="9">
        <v>795007.84</v>
      </c>
      <c r="E10" s="9">
        <f>IFERROR(D10/C10,0)</f>
        <v>53000.522666666664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53000.522666666664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jk5Jr4174PvSKNszV0swOUjgKslqVUW4FLrsfg4ijce3m8ZmiGRvhrCebhcvVjnbuSDb9RyH511PIz6P13HCw==" saltValue="VqF20K1iSFKCjZRLy4wi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/>
  <dimension ref="A1:G49"/>
  <sheetViews>
    <sheetView showGridLines="0" view="pageLayout" zoomScaleNormal="100" workbookViewId="0">
      <selection activeCell="F10" sqref="B10:F10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53000.522666666664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342864</v>
      </c>
      <c r="D11" s="14" t="s">
        <v>3</v>
      </c>
      <c r="E11" s="9">
        <v>87158</v>
      </c>
      <c r="F11" s="14" t="s">
        <v>3</v>
      </c>
      <c r="G11" s="1"/>
    </row>
    <row r="12" spans="1:7" x14ac:dyDescent="0.25">
      <c r="A12" s="1"/>
      <c r="B12" s="37" t="s">
        <v>259</v>
      </c>
      <c r="C12" s="22">
        <v>316453</v>
      </c>
      <c r="D12" s="14" t="s">
        <v>3</v>
      </c>
      <c r="E12" s="9">
        <v>119208</v>
      </c>
      <c r="F12" s="14" t="s">
        <v>3</v>
      </c>
      <c r="G12" s="1"/>
    </row>
    <row r="13" spans="1:7" x14ac:dyDescent="0.25">
      <c r="A13" s="1"/>
      <c r="B13" s="37" t="s">
        <v>260</v>
      </c>
      <c r="C13" s="22">
        <v>217290</v>
      </c>
      <c r="D13" s="14" t="s">
        <v>3</v>
      </c>
      <c r="E13" s="9">
        <v>228805</v>
      </c>
      <c r="F13" s="14" t="s">
        <v>3</v>
      </c>
      <c r="G13" s="1"/>
    </row>
    <row r="14" spans="1:7" x14ac:dyDescent="0.25">
      <c r="A14" s="1"/>
      <c r="B14" s="54" t="s">
        <v>136</v>
      </c>
      <c r="C14" s="12">
        <f>SUM(C10:C13)</f>
        <v>876607</v>
      </c>
      <c r="D14" s="13" t="s">
        <v>3</v>
      </c>
      <c r="E14" s="12">
        <f>SUM(E10:E13)</f>
        <v>488171.52266666666</v>
      </c>
      <c r="F14" s="13" t="s">
        <v>3</v>
      </c>
      <c r="G14" s="1"/>
    </row>
    <row r="15" spans="1:7" x14ac:dyDescent="0.25">
      <c r="A15" s="1"/>
      <c r="B15" s="54" t="s">
        <v>210</v>
      </c>
      <c r="C15" s="12">
        <f>C14*(1+'Fane 12. Nøgletal'!C14)</f>
        <v>879499.80310000002</v>
      </c>
      <c r="D15" s="13" t="s">
        <v>3</v>
      </c>
      <c r="E15" s="12">
        <f>E14*(1+'Fane 12. Nøgletal'!C14)</f>
        <v>489782.48869146669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PZ2gZiVAIyzIigJLASwDoNzEQ3MWVZlzWePl0ligr5HrbuNVBPlY1eMBuvg2/5EIQPHqbQ2KlNt1916XnloLA==" saltValue="9zfyF9NI054dqlNEnjWi+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1:G42"/>
  <sheetViews>
    <sheetView showGridLines="0" view="pageLayout" zoomScaleNormal="100" workbookViewId="0">
      <selection activeCell="C14" sqref="C14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250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250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250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250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KcH9f4eFHSy68k5Bm5xOcRsjZ8Eo5Yc1TUNbPNpjmYDb2hlu8WLiqEgFicGr6akA/zAgr47gUdkpKDmN1IHXw==" saltValue="UTdpoMIrW4GYngzt5z56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iHlSURehpV6DPAViQp30pr6KakeUrX/ZXw2nblDWFxJYobS03d8kVfIbqpB+pSSbHxLN5XVEbaqv1ORQHsgRg==" saltValue="ipxX/hNkNaEeTRyXAxPcG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XYDcV4qvgeNleNfasQYPgCihdxlBYTb1+nqL37uCP0+8hhGXG9ce7XHIO1m8r3NJmydzPhnqnfAUArRJOlSIg==" saltValue="PN8NfL6EDGd+wWi8o0e0a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fSQ7kkPPa9KMTEr6cDGBuFduy40SQIqv3KSyxSndg4vo+4QCg78dsivMdZiVH1JMRUkB2I25yv9TWQ/aXwLEZQ==" saltValue="nwWPyB06t8gEHRRqHYZqC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6"/>
  <sheetViews>
    <sheetView showGridLines="0" view="pageLayout" topLeftCell="A4" zoomScaleNormal="100" workbookViewId="0">
      <selection activeCell="B3" sqref="B3:D4"/>
    </sheetView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14643141.680935914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36321.033838223448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53365.368484288105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tillæg'!C15</f>
        <v>879499.80310000002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tillæg'!E15</f>
        <v>489782.48869146669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183164.96007033001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-122666.91178625649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-164988.52050755473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-238993.41277004994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15668940.087733848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omk.'!C19</f>
        <v>10877710.068891192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26546650.15662504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Sg7KuZ4QMccMvfcbwj2QCZ6ymu3CBbOs2ve96Wq4Fx2zGjNOCe+bC1OmjGcDxY6XFGiR1vsvuTS6nnyopwIulg==" saltValue="ueLsqcELg0RTLsB5jytr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47"/>
  <sheetViews>
    <sheetView showGridLines="0" view="pageLayout" zoomScaleNormal="100" workbookViewId="0">
      <selection activeCell="B3" sqref="B3:D4"/>
    </sheetView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15668940.087733848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51707.502289521697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-119069.66144608735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-162222.32297272509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-128867.33629593824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15310488.269308621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omk.'!C19*(1+'Fane 12. Nøgletal'!C14)</f>
        <v>10913606.512118533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26224094.781427152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yHxO8npZSZhdhAMgacDY9VPixsZJcrwuufZPh9DbDn9el/N9HjHBXhBV0YBfCxeX1KJGZhmG7FN9mvJ+wECRA==" saltValue="mY+8WTyUJZTLlIbFe442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7"/>
  <sheetViews>
    <sheetView showGridLines="0" view="pageLayout" zoomScaleNormal="100" workbookViewId="0">
      <selection activeCell="B3" sqref="B3:D4"/>
    </sheetView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15310488.269308621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50524.61128871845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-116345.75437734835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-159502.50350576438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-127379.06804783025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14957785.554666396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omk.'!C19*(1+'Fane 12. Nøgletal'!C14)^2</f>
        <v>10949621.413608525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25907406.968274921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iqovZ384hcFwyO6wPWL8PpBcnsw3H/gcEaqimEtBWOY64XxqnP0uH/lthJ/hs5+cQ+7owcNp3PkhdeCPhp7+w==" saltValue="vtUdR1CXBIWXC1CC8+Zi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47"/>
  <sheetViews>
    <sheetView showGridLines="0" view="pageLayout" zoomScaleNormal="100" workbookViewId="0">
      <selection activeCell="B3" sqref="B3:D4"/>
    </sheetView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189</v>
      </c>
      <c r="C8" s="7">
        <f>'Fane 2.3. Økonomisk ramme 2024'!C15</f>
        <v>14957785.554666396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49360.692330399106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-113665.53525669183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-156828.28453198675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-125907.98757159675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14610744.439636521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omk.'!C19*(1+'Fane 12. Nøgletal'!C14)^3</f>
        <v>10985755.164273435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25596499.603909954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NSdi40s/EwL1WFV+30Qsw7nhS73I4ERWGcp8Lj0kSgcgejuj0gL7OS4aEUr4IF/qcmSXVhGc+QwG9r8MIc3lA==" saltValue="f5RdR0R8NWEgQ1HjYs/A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14867721.146407045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36900.763200000001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54638.555999999997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182502.97768040595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-114685.13854563789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-148535.29537454294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-235401.32843135705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14643141.680935914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11580275.838462962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30595.07746008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29751.445920480266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4" t="s">
        <v>251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252</v>
      </c>
      <c r="C30" s="106"/>
      <c r="D30" s="107"/>
      <c r="E30" s="10">
        <v>122.3129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26253291.278219353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K8BWA/YMadIV7mOOjnZGTsAVzKsUByVQxcPwIzs5tV8APluuLC/JUPfzEyhgE4gAgqpzTwuj1xJzebCHoL13A==" saltValue="dGbh3tSA5PW3WmPunDbLY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7226320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144526.39999999999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7171732.3787199995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143434.64757440001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7147075.9628019603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141396.11053986137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98128.519875339975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147732.01186434322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7361205.4603776801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88130.816852465738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148986.7255446029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7389413.8162161065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37350.952511039999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148535.29537454291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7367023.8729275055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36440.893249889588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882402.15245023009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164988.52050755473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8111116.1486362536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162222.32297272509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7975125.175288219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159502.50350576438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7841414.2265993375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156828.28453198675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ZnUpM4IehSk3m1o8XjYpCmcwSBixCKU/YVbeKBSfz8DyeG2LJX8/XEdJRz3KT3HRXf1L3JdwB6ESq0kVMNv++w==" saltValue="grO/Arm4sezemin7sWAsW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8223612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74834.869200000001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8252266.60036116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75095.62606328656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8315365.1637635073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71285.390610433227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72963.859823053281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8454187.9996887967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22230.669364200003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74182.786607235801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8504743.1602116004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55305.146383199994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235401.32843135702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8426207.671297038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53541.474200286262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491398.77090414858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238993.41277004994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8707252.452428259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128867.33629593824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8606693.7870155573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127379.06804783025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8507296.4575403202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125907.98757159675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/DKBPunIh9M0YwV9RXACMSjET1mbhD6SwKkLcK7LaMru79jqnpLb2DS7LOQpKXMEmxZ4LDmcCdutmTeOoRBKag==" saltValue="/9mZErV6Qza19ks15ZoB3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1.3561831199512556E-2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7.5740939273806563E-3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j1K4eSbMiCOKRnRPTDGn4RBB6ptuz3OGUpPa+JYjCh2mtxBr6og0pAk7iRBHqaxO9Q6lzh3tLwwaGfWxrtPLQ==" saltValue="V3YLJtzLg3Zvoc/mKNzQ8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Mads Frandsen</cp:lastModifiedBy>
  <cp:lastPrinted>2016-06-14T12:57:30Z</cp:lastPrinted>
  <dcterms:created xsi:type="dcterms:W3CDTF">2016-06-02T08:51:18Z</dcterms:created>
  <dcterms:modified xsi:type="dcterms:W3CDTF">2023-07-04T07:16:13Z</dcterms:modified>
</cp:coreProperties>
</file>