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angeland Vand ApS (V117)\ØR2027\"/>
    </mc:Choice>
  </mc:AlternateContent>
  <xr:revisionPtr revIDLastSave="0" documentId="13_ncr:1_{60D78C7E-F5F7-4D30-AC0B-2A9A59805D4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2027'!$A$1:$E$23</definedName>
    <definedName name="BlåBlok_2">'2. Differencekonto'!$A$1:$E$27</definedName>
    <definedName name="BlåBlok_3">'3. Omk. i ØR2026'!$A$1:$E$26</definedName>
    <definedName name="BlåBlok_4">'4. Generelle eff. krav'!$A$1:$E$14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_Tabel">'8. Nøgletal'!$B$13:$C$15</definedName>
    <definedName name="E_Tabel_Værdi">'8. Nøgletal'!$B$14</definedName>
    <definedName name="EngTillæg_Tabel">'5.3. Engangstillæg'!$B$8:$F$13</definedName>
    <definedName name="EngTillæg_Tabel_Værdi">'5.3. Engangstillæg'!$B$13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2027'!$A$1:$E$23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Værdi">'5.2. Varige tillæg'!$B$18</definedName>
    <definedName name="VarigeTillæg_Tabel_Værdi_korr">'5.2. Varige tillæg'!$B$21</definedName>
    <definedName name="ØR_SidsteÅr_Tabel">'3. Omk. i ØR2026'!$B$8:$D$23</definedName>
    <definedName name="ØR_Tabel">'1. Økonomisk ramme 2027'!$B$8:$D$21</definedName>
    <definedName name="ØR_Tabel_GE">'1. Økonomisk ramme 2027'!$B$14</definedName>
    <definedName name="ØR_Tabel_Skjul_Anlæg">'1. Økonomisk ramme 2027'!$B$11</definedName>
    <definedName name="ØR_Tabel_Skjul_Drik">'1. Økonomisk ramme 2027'!$B$19</definedName>
    <definedName name="ØR_Tabel_Total">'1. Økonomisk ramme 2027'!$B$21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3" i="10"/>
  <c r="C13" i="10"/>
  <c r="E18" i="9"/>
  <c r="E19" i="9" s="1"/>
  <c r="C18" i="9"/>
  <c r="C19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7" i="3" s="1"/>
  <c r="C9" i="6"/>
  <c r="C13" i="3" l="1"/>
  <c r="C12" i="3"/>
  <c r="C16" i="12"/>
  <c r="C19" i="3" s="1"/>
  <c r="C9" i="7"/>
  <c r="C20" i="7" s="1"/>
  <c r="C12" i="4" s="1"/>
  <c r="C12" i="13"/>
  <c r="C20" i="9"/>
  <c r="C21" i="9" s="1"/>
  <c r="E20" i="9"/>
  <c r="E21" i="9" s="1"/>
  <c r="E12" i="13"/>
  <c r="C13" i="4" l="1"/>
  <c r="C16" i="4" s="1"/>
  <c r="C20" i="4" s="1"/>
  <c r="C25" i="4" s="1"/>
  <c r="C11" i="3"/>
  <c r="C10" i="3"/>
  <c r="C10" i="6" l="1"/>
  <c r="C11" i="6" s="1"/>
  <c r="C12" i="6" s="1"/>
  <c r="C14" i="3" s="1"/>
  <c r="C15" i="3" s="1"/>
  <c r="C16" i="3" s="1"/>
  <c r="C21" i="3" s="1"/>
</calcChain>
</file>

<file path=xl/sharedStrings.xml><?xml version="1.0" encoding="utf-8"?>
<sst xmlns="http://schemas.openxmlformats.org/spreadsheetml/2006/main" count="301" uniqueCount="138">
  <si>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</si>
  <si>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</si>
  <si>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</si>
  <si>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</si>
  <si>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</si>
  <si>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</si>
  <si>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</si>
  <si>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</si>
  <si>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</si>
  <si>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</si>
  <si>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</si>
  <si>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</si>
  <si>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</si>
  <si>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</si>
  <si>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</si>
  <si>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</si>
  <si>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</si>
  <si>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</si>
  <si>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</si>
  <si>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</si>
  <si>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</si>
  <si>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</si>
  <si>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</si>
  <si>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</si>
  <si>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</si>
  <si>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</si>
  <si>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</si>
  <si>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</si>
  <si>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</si>
  <si>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</si>
  <si>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</si>
  <si>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</si>
  <si>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</si>
  <si>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</si>
  <si>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</si>
  <si>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</si>
  <si>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</si>
  <si>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</si>
  <si>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</si>
  <si>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</si>
  <si>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</si>
  <si>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</si>
  <si>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</si>
  <si>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</si>
  <si>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</si>
  <si>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</si>
  <si>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</si>
  <si>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</si>
  <si>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</si>
  <si>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</si>
  <si>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</si>
  <si>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</si>
  <si>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</si>
  <si>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</si>
  <si>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</si>
  <si>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</si>
  <si>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</si>
  <si>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</si>
  <si>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</si>
  <si>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</si>
  <si>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</si>
  <si>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</si>
  <si>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</si>
  <si>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</si>
  <si>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</si>
  <si>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</si>
  <si>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</si>
  <si>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</si>
  <si>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</si>
  <si>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</si>
  <si>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</si>
  <si>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</si>
  <si>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</si>
  <si>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</si>
  <si>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</si>
  <si>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</si>
  <si>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</si>
  <si>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</si>
  <si>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</si>
  <si>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</si>
  <si>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</si>
  <si>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</si>
  <si>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</si>
  <si>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</si>
  <si>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</si>
  <si>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</si>
  <si>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</si>
  <si>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</si>
  <si>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</si>
  <si>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</si>
  <si>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</si>
  <si>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</si>
  <si>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</si>
  <si>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</si>
  <si>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</si>
  <si>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</si>
  <si>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</si>
  <si>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</si>
  <si>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</si>
  <si>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</si>
  <si>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</si>
  <si>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</si>
  <si>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</si>
  <si>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</si>
  <si>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</si>
  <si>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</si>
  <si>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</si>
  <si>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</si>
  <si>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</si>
  <si>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</si>
  <si>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</si>
  <si>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</si>
  <si>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</si>
  <si>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</si>
  <si>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</si>
  <si>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</si>
  <si>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</si>
  <si>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</si>
  <si>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</si>
  <si>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</si>
  <si>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</si>
  <si>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</si>
  <si>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</si>
  <si>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</si>
  <si>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</si>
  <si>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</si>
  <si>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</si>
  <si>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</si>
  <si>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</si>
  <si>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</si>
  <si>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</si>
  <si>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Tillæg til pålagte eller frivillige aftaler om dyrkningspraksis eller andre restriktioner i arealanvendelsen, som er periodiseret (11f Hesselbjerg by, 1a Næstebølle By mm.)</t>
  </si>
  <si>
    <t>Frivillige aftaler om dyrkningspraksis eller andre restriktioner i arealanvendelsen ( 4 aftaler) 663.000 kr./10 år = 63.000 kr. i ØR25 til ØR34</t>
  </si>
  <si>
    <t>Afledte BNBO-omkostninger 2025</t>
  </si>
  <si>
    <t>Vågebjerg Vandværk</t>
  </si>
  <si>
    <t>Ingen engangstillæg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</si>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</sst>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6" xfId="0" applyFont="1" applyFill="1" applyBorder="1" applyAlignment="1" applyProtection="1">
      <alignment vertical="top"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8" customWidth="1"/>
    <col min="2" max="2" width="11.42578125" style="8" customWidth="1"/>
    <col min="3" max="3" width="48.42578125" style="8" customWidth="1"/>
    <col min="4" max="4" width="9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CPE9eCje4/0gxCTfY6GXl1NBJ9wTdtRfuRcZxOkX45N5LD98liiMUfaNyIHr2GvQIbodRg3pABjF5JpdgjdUiw==" saltValue="9NHg/7zC6VFyBAOtzsN5P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11942129.884666383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tillæg'!C21+'5.2. Varige tillæg'!E21</f>
        <v>1005743.9091809001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-220113.85449540382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164188.10321763923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12891948.042569518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10-tillæg'!C25</f>
        <v>207427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0</v>
      </c>
      <c r="D18" s="35" t="s">
        <v>31</v>
      </c>
      <c r="E18" s="7"/>
    </row>
    <row r="19" spans="1:5" ht="15" hidden="1" customHeight="1" x14ac:dyDescent="0.25">
      <c r="A19" s="7"/>
      <c r="B19" s="24" t="s">
        <v>22</v>
      </c>
      <c r="C19" s="30">
        <f>'5.5. Korr. af ØR2025'!C16</f>
        <v>0</v>
      </c>
      <c r="D19" s="35" t="s">
        <v>31</v>
      </c>
      <c r="E19" s="7"/>
    </row>
    <row r="20" spans="1:5" ht="15" customHeight="1" x14ac:dyDescent="0.25">
      <c r="A20" s="7"/>
      <c r="B20" s="34" t="s">
        <v>41</v>
      </c>
      <c r="C20" s="30">
        <v>0</v>
      </c>
      <c r="D20" s="35" t="s">
        <v>31</v>
      </c>
      <c r="E20" s="7"/>
    </row>
    <row r="21" spans="1:5" ht="15" customHeight="1" x14ac:dyDescent="0.25">
      <c r="A21" s="7"/>
      <c r="B21" s="21" t="s">
        <v>4</v>
      </c>
      <c r="C21" s="37">
        <f>SUM(C16:C20)</f>
        <v>13099375.042569518</v>
      </c>
      <c r="D21" s="23" t="s">
        <v>31</v>
      </c>
      <c r="E21" s="7"/>
    </row>
    <row r="22" spans="1:5" ht="15" customHeight="1" x14ac:dyDescent="0.25">
      <c r="A22" s="7"/>
      <c r="B22" s="7"/>
      <c r="C22" s="7"/>
      <c r="D22" s="7"/>
      <c r="E22" s="7"/>
    </row>
    <row r="23" spans="1:5" ht="15" customHeight="1" x14ac:dyDescent="0.25">
      <c r="A23" s="7"/>
      <c r="B23" s="7"/>
      <c r="C23" s="7"/>
      <c r="D23" s="7"/>
      <c r="E23" s="7"/>
    </row>
  </sheetData>
  <sheetProtection algorithmName="SHA-512" hashValue="HULsSeMMKZA/bbqlBCR95IvokYNEtmJekjicHbxjVgy53Cz9FciZIOcHn4hSCKJUjLq0peqYqLPYKc3wYX/6vg==" saltValue="det0xL+aKE8OO3Yidfy2V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76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77</v>
      </c>
      <c r="C8" s="22"/>
      <c r="D8" s="23"/>
      <c r="E8" s="7"/>
    </row>
    <row r="9" spans="1:5" ht="15" customHeight="1" x14ac:dyDescent="0.25">
      <c r="A9" s="7"/>
      <c r="B9" s="40" t="s">
        <v>111</v>
      </c>
      <c r="C9" s="41">
        <v>16907174</v>
      </c>
      <c r="D9" s="42" t="s">
        <v>31</v>
      </c>
      <c r="E9" s="7"/>
    </row>
    <row r="10" spans="1:5" ht="15" customHeight="1" x14ac:dyDescent="0.25">
      <c r="A10" s="7"/>
      <c r="B10" s="40" t="s">
        <v>113</v>
      </c>
      <c r="C10" s="41">
        <f>'3. Omk. i ØR2026'!C10</f>
        <v>0</v>
      </c>
      <c r="D10" s="42" t="s">
        <v>31</v>
      </c>
      <c r="E10" s="7"/>
    </row>
    <row r="11" spans="1:5" ht="15" customHeight="1" x14ac:dyDescent="0.25">
      <c r="A11" s="7"/>
      <c r="B11" s="40" t="s">
        <v>137</v>
      </c>
      <c r="C11" s="41">
        <v>6979</v>
      </c>
      <c r="D11" s="42" t="s">
        <v>31</v>
      </c>
      <c r="E11" s="7"/>
    </row>
    <row r="12" spans="1:5" ht="15" customHeight="1" x14ac:dyDescent="0.25">
      <c r="A12" s="7"/>
      <c r="B12" s="40" t="s">
        <v>114</v>
      </c>
      <c r="C12" s="43">
        <f>'5.1. § 10-tillæg'!C20+'5.2. Varige tillæg'!C18+'5.2. Varige tillæg'!E18+'5.3. Engangstillæg'!C13+'5.3. Engangstillæg'!E13</f>
        <v>1028758.05388186</v>
      </c>
      <c r="D12" s="42" t="s">
        <v>31</v>
      </c>
      <c r="E12" s="7"/>
    </row>
    <row r="13" spans="1:5" ht="15" customHeight="1" x14ac:dyDescent="0.25">
      <c r="A13" s="7"/>
      <c r="B13" s="31" t="s">
        <v>112</v>
      </c>
      <c r="C13" s="32">
        <f>C9+C10+C11+C12</f>
        <v>17942911.053881861</v>
      </c>
      <c r="D13" s="33" t="s">
        <v>31</v>
      </c>
      <c r="E13" s="7"/>
    </row>
    <row r="14" spans="1:5" ht="15" customHeight="1" x14ac:dyDescent="0.25">
      <c r="A14" s="7"/>
      <c r="B14" s="40" t="s">
        <v>78</v>
      </c>
      <c r="C14" s="41">
        <v>17435974</v>
      </c>
      <c r="D14" s="42" t="s">
        <v>31</v>
      </c>
      <c r="E14" s="7"/>
    </row>
    <row r="15" spans="1:5" ht="15" customHeight="1" x14ac:dyDescent="0.25">
      <c r="A15" s="7"/>
      <c r="B15" s="44" t="s">
        <v>42</v>
      </c>
      <c r="C15" s="41">
        <v>0</v>
      </c>
      <c r="D15" s="42" t="s">
        <v>31</v>
      </c>
      <c r="E15" s="7"/>
    </row>
    <row r="16" spans="1:5" ht="15" customHeight="1" x14ac:dyDescent="0.25">
      <c r="A16" s="7"/>
      <c r="B16" s="21" t="s">
        <v>115</v>
      </c>
      <c r="C16" s="37">
        <f>C13-C14</f>
        <v>506937.05388186127</v>
      </c>
      <c r="D16" s="23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21" t="s">
        <v>79</v>
      </c>
      <c r="C18" s="22"/>
      <c r="D18" s="23"/>
      <c r="E18" s="7"/>
    </row>
    <row r="19" spans="1:5" ht="15" customHeight="1" x14ac:dyDescent="0.25">
      <c r="A19" s="7"/>
      <c r="B19" s="40" t="s">
        <v>110</v>
      </c>
      <c r="C19" s="41">
        <v>-537090</v>
      </c>
      <c r="D19" s="42" t="s">
        <v>31</v>
      </c>
      <c r="E19" s="7"/>
    </row>
    <row r="20" spans="1:5" ht="15" customHeight="1" x14ac:dyDescent="0.25">
      <c r="A20" s="7"/>
      <c r="B20" s="21" t="s">
        <v>124</v>
      </c>
      <c r="C20" s="37">
        <f>C16+C19</f>
        <v>-30152.946118138731</v>
      </c>
      <c r="D20" s="23" t="s">
        <v>31</v>
      </c>
      <c r="E20" s="7"/>
    </row>
    <row r="21" spans="1:5" ht="41.25" customHeight="1" x14ac:dyDescent="0.25">
      <c r="A21" s="7"/>
      <c r="B21" s="45" t="s">
        <v>125</v>
      </c>
      <c r="C21" s="46"/>
      <c r="D21" s="47"/>
      <c r="E21" s="7"/>
    </row>
    <row r="22" spans="1:5" ht="15" customHeight="1" x14ac:dyDescent="0.25">
      <c r="A22" s="7"/>
      <c r="B22" s="7"/>
      <c r="C22" s="39"/>
      <c r="D22" s="7"/>
      <c r="E22" s="7"/>
    </row>
    <row r="23" spans="1:5" ht="15" customHeight="1" x14ac:dyDescent="0.25">
      <c r="A23" s="7"/>
      <c r="B23" s="21" t="s">
        <v>126</v>
      </c>
      <c r="C23" s="22"/>
      <c r="D23" s="23"/>
      <c r="E23" s="7"/>
    </row>
    <row r="24" spans="1:5" ht="26.25" x14ac:dyDescent="0.25">
      <c r="A24" s="7"/>
      <c r="B24" s="48" t="s">
        <v>127</v>
      </c>
      <c r="C24" s="49">
        <f>100*-537090/(16509699+69213)</f>
        <v>-3.2395973873315693</v>
      </c>
      <c r="D24" s="42" t="s">
        <v>128</v>
      </c>
      <c r="E24" s="7"/>
    </row>
    <row r="25" spans="1:5" ht="26.25" x14ac:dyDescent="0.25">
      <c r="A25" s="7"/>
      <c r="B25" s="48" t="s">
        <v>129</v>
      </c>
      <c r="C25" s="49">
        <f>C20/C13*100</f>
        <v>-0.16804935401836751</v>
      </c>
      <c r="D25" s="42" t="s">
        <v>128</v>
      </c>
      <c r="E25" s="7"/>
    </row>
    <row r="26" spans="1:5" ht="56.25" customHeight="1" x14ac:dyDescent="0.25">
      <c r="A26" s="7"/>
      <c r="B26" s="50" t="s">
        <v>130</v>
      </c>
      <c r="C26" s="51"/>
      <c r="D26" s="52"/>
      <c r="E26" s="7"/>
    </row>
    <row r="27" spans="1:5" ht="15" customHeight="1" x14ac:dyDescent="0.25">
      <c r="A27" s="7"/>
      <c r="B27" s="7"/>
      <c r="C27" s="39"/>
      <c r="D27" s="7"/>
      <c r="E27" s="7"/>
    </row>
  </sheetData>
  <sheetProtection algorithmName="SHA-512" hashValue="Efkjs/DIZOMXrrVHhAwAz2qPlBzO6zUCOfU5F839eOFoDG97o2ZVmZqTLJTvcCJBxgq+gyzgKwGfQJkw7GBgcg==" saltValue="pV9R4l1mozlm6FQ8MOjrlg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80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118</v>
      </c>
      <c r="C8" s="56"/>
      <c r="D8" s="57"/>
      <c r="E8" s="53"/>
    </row>
    <row r="9" spans="1:5" ht="15" customHeight="1" x14ac:dyDescent="0.25">
      <c r="A9" s="53"/>
      <c r="B9" s="58" t="s">
        <v>106</v>
      </c>
      <c r="C9" s="59">
        <v>11393282.429517481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0</v>
      </c>
      <c r="D10" s="60" t="s">
        <v>31</v>
      </c>
      <c r="E10" s="53"/>
    </row>
    <row r="11" spans="1:5" ht="15" customHeight="1" x14ac:dyDescent="0.25">
      <c r="A11" s="53"/>
      <c r="B11" s="61" t="s">
        <v>59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-193685.80130179721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742533.25645069976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11942129.884666383</v>
      </c>
      <c r="D16" s="67" t="s">
        <v>31</v>
      </c>
      <c r="E16" s="53"/>
    </row>
    <row r="17" spans="1:5" ht="15" customHeight="1" x14ac:dyDescent="0.25">
      <c r="A17" s="53"/>
      <c r="B17" s="68" t="s">
        <v>107</v>
      </c>
      <c r="C17" s="64">
        <v>141127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0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0</v>
      </c>
      <c r="D19" s="73" t="s">
        <v>31</v>
      </c>
      <c r="E19" s="53"/>
    </row>
    <row r="20" spans="1:5" ht="15" customHeight="1" x14ac:dyDescent="0.25">
      <c r="A20" s="53"/>
      <c r="B20" s="58" t="s">
        <v>108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136</v>
      </c>
      <c r="C22" s="74">
        <v>12083256.884666383</v>
      </c>
      <c r="D22" s="57" t="s">
        <v>31</v>
      </c>
      <c r="E22" s="53"/>
    </row>
    <row r="23" spans="1:5" ht="30" customHeight="1" x14ac:dyDescent="0.25">
      <c r="A23" s="53"/>
      <c r="B23" s="75" t="s">
        <v>119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nv9z3yMW9sROdCR3z3iiE3/fegkZCFj9BUl7N99zXFkdoLnw72mY+U0l/X1IOxjPWGeUoFBaL5kNcEQkJzUNEw==" saltValue="35UfeVppij0dX8ZYmK8nUQ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81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11942129.884666383</v>
      </c>
      <c r="D9" s="42" t="s">
        <v>31</v>
      </c>
      <c r="E9" s="7"/>
    </row>
    <row r="10" spans="1:5" ht="15" customHeight="1" x14ac:dyDescent="0.25">
      <c r="A10" s="7"/>
      <c r="B10" s="84" t="s">
        <v>82</v>
      </c>
      <c r="C10" s="2">
        <f>SUM('1. Økonomisk ramme 2027'!C10:C13)</f>
        <v>1005743.9091809001</v>
      </c>
      <c r="D10" s="42" t="s">
        <v>31</v>
      </c>
      <c r="E10" s="7"/>
    </row>
    <row r="11" spans="1:5" ht="15" customHeight="1" x14ac:dyDescent="0.25">
      <c r="A11" s="7"/>
      <c r="B11" s="84" t="s">
        <v>83</v>
      </c>
      <c r="C11" s="2">
        <f>SUM(C9:C10)</f>
        <v>12947873.793847283</v>
      </c>
      <c r="D11" s="42" t="s">
        <v>31</v>
      </c>
      <c r="E11" s="7"/>
    </row>
    <row r="12" spans="1:5" ht="15" customHeight="1" x14ac:dyDescent="0.25">
      <c r="A12" s="7"/>
      <c r="B12" s="21" t="s">
        <v>84</v>
      </c>
      <c r="C12" s="37">
        <f>-C11*'8. Nøgletal'!C14</f>
        <v>-220113.85449540382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Tf+8QPz/yYGqLO1+SO4vtYTJ181bxBHMEHPnaZi2Qb3gN+p3Y/6oN18Tcn7gqJiOEqz4EeEps39oasO8VUZw7g==" saltValue="m1NCKA+Zz0nPJfVONjAcn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85</v>
      </c>
      <c r="C8" s="86"/>
      <c r="D8" s="87"/>
      <c r="E8" s="7"/>
    </row>
    <row r="9" spans="1:5" ht="15" customHeight="1" x14ac:dyDescent="0.25">
      <c r="A9" s="7"/>
      <c r="B9" s="88" t="s">
        <v>120</v>
      </c>
      <c r="C9" s="29">
        <f>'5.1.a. § 10-tillæg'!E9</f>
        <v>0</v>
      </c>
      <c r="D9" s="42" t="s">
        <v>31</v>
      </c>
      <c r="E9" s="7"/>
    </row>
    <row r="10" spans="1:5" ht="15" customHeight="1" x14ac:dyDescent="0.25">
      <c r="A10" s="7"/>
      <c r="B10" s="88" t="s">
        <v>121</v>
      </c>
      <c r="C10" s="29">
        <f>'5.1.a. § 10-tillæg'!E10</f>
        <v>314.26177418999941</v>
      </c>
      <c r="D10" s="42" t="s">
        <v>31</v>
      </c>
      <c r="E10" s="7"/>
    </row>
    <row r="11" spans="1:5" ht="15" customHeight="1" x14ac:dyDescent="0.25">
      <c r="A11" s="7"/>
      <c r="B11" s="88" t="s">
        <v>122</v>
      </c>
      <c r="C11" s="29">
        <f>'5.1.a. § 10-tillæg'!E11</f>
        <v>5922.7921076700004</v>
      </c>
      <c r="D11" s="42" t="s">
        <v>31</v>
      </c>
      <c r="E11" s="7"/>
    </row>
    <row r="12" spans="1:5" ht="15" customHeight="1" x14ac:dyDescent="0.25">
      <c r="A12" s="7"/>
      <c r="B12" s="88" t="s">
        <v>132</v>
      </c>
      <c r="C12" s="89">
        <v>63000</v>
      </c>
      <c r="D12" s="42" t="s">
        <v>31</v>
      </c>
      <c r="E12" s="7"/>
    </row>
    <row r="13" spans="1:5" ht="15" customHeight="1" x14ac:dyDescent="0.25">
      <c r="A13" s="7"/>
      <c r="B13" s="90"/>
      <c r="C13" s="89"/>
      <c r="D13" s="42" t="s">
        <v>31</v>
      </c>
      <c r="E13" s="7"/>
    </row>
    <row r="14" spans="1:5" ht="15" customHeight="1" x14ac:dyDescent="0.25">
      <c r="A14" s="7"/>
      <c r="B14" s="90"/>
      <c r="C14" s="89"/>
      <c r="D14" s="42" t="s">
        <v>31</v>
      </c>
      <c r="E14" s="7"/>
    </row>
    <row r="15" spans="1:5" ht="15" customHeight="1" x14ac:dyDescent="0.25">
      <c r="A15" s="7"/>
      <c r="B15" s="90"/>
      <c r="C15" s="89"/>
      <c r="D15" s="42" t="s">
        <v>31</v>
      </c>
      <c r="E15" s="7"/>
    </row>
    <row r="16" spans="1:5" ht="15" customHeight="1" x14ac:dyDescent="0.25">
      <c r="A16" s="7"/>
      <c r="B16" s="90"/>
      <c r="C16" s="89"/>
      <c r="D16" s="42" t="s">
        <v>31</v>
      </c>
      <c r="E16" s="7"/>
    </row>
    <row r="17" spans="1:5" ht="15" customHeight="1" x14ac:dyDescent="0.25">
      <c r="A17" s="7"/>
      <c r="B17" s="90"/>
      <c r="C17" s="89"/>
      <c r="D17" s="42" t="s">
        <v>31</v>
      </c>
      <c r="E17" s="7"/>
    </row>
    <row r="18" spans="1:5" ht="15" customHeight="1" x14ac:dyDescent="0.25">
      <c r="A18" s="7"/>
      <c r="B18" s="90"/>
      <c r="C18" s="89"/>
      <c r="D18" s="42" t="s">
        <v>31</v>
      </c>
      <c r="E18" s="7"/>
    </row>
    <row r="19" spans="1:5" ht="15" customHeight="1" x14ac:dyDescent="0.25">
      <c r="A19" s="7"/>
      <c r="B19" s="90"/>
      <c r="C19" s="89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91">
        <f>SUM(C9:C19)</f>
        <v>69237.053881860003</v>
      </c>
      <c r="D20" s="92" t="s">
        <v>31</v>
      </c>
      <c r="E20" s="7"/>
    </row>
    <row r="21" spans="1:5" ht="15" customHeight="1" x14ac:dyDescent="0.25">
      <c r="A21" s="7"/>
      <c r="B21" s="93"/>
      <c r="C21" s="94"/>
      <c r="D21" s="94"/>
      <c r="E21" s="7"/>
    </row>
    <row r="22" spans="1:5" ht="15" customHeight="1" x14ac:dyDescent="0.25">
      <c r="A22" s="7"/>
      <c r="B22" s="79" t="s">
        <v>38</v>
      </c>
      <c r="C22" s="80"/>
      <c r="D22" s="81"/>
      <c r="E22" s="7"/>
    </row>
    <row r="23" spans="1:5" ht="15" customHeight="1" x14ac:dyDescent="0.25">
      <c r="A23" s="7"/>
      <c r="B23" s="83" t="s">
        <v>47</v>
      </c>
      <c r="C23" s="29">
        <v>0</v>
      </c>
      <c r="D23" s="42" t="s">
        <v>31</v>
      </c>
      <c r="E23" s="7"/>
    </row>
    <row r="24" spans="1:5" ht="26.25" customHeight="1" x14ac:dyDescent="0.25">
      <c r="A24" s="7"/>
      <c r="B24" s="95" t="s">
        <v>131</v>
      </c>
      <c r="C24" s="96">
        <v>207427</v>
      </c>
      <c r="D24" s="97" t="s">
        <v>31</v>
      </c>
      <c r="E24" s="7"/>
    </row>
    <row r="25" spans="1:5" ht="15" customHeight="1" x14ac:dyDescent="0.25">
      <c r="A25" s="7"/>
      <c r="B25" s="21" t="s">
        <v>46</v>
      </c>
      <c r="C25" s="91">
        <f>SUM(C23:C24)</f>
        <v>207427</v>
      </c>
      <c r="D25" s="92" t="s">
        <v>31</v>
      </c>
      <c r="E25" s="7"/>
    </row>
    <row r="26" spans="1:5" ht="15" customHeight="1" x14ac:dyDescent="0.25">
      <c r="A26" s="7"/>
      <c r="B26" s="7"/>
      <c r="C26" s="7"/>
      <c r="D26" s="7"/>
      <c r="E26" s="7"/>
    </row>
    <row r="27" spans="1:5" ht="15" customHeight="1" x14ac:dyDescent="0.25">
      <c r="A27" s="7"/>
      <c r="B27" s="7"/>
      <c r="C27" s="7"/>
      <c r="D27" s="7"/>
      <c r="E27" s="7"/>
    </row>
  </sheetData>
  <sheetProtection algorithmName="SHA-512" hashValue="ylQmY6+CMFIfq1f78sT3xI2jdB8FHx9gqabU2E31/FpZWi/rhfQK6AhPEnbgr0nyWEXEqTILatNKxRFIetJihg==" saltValue="Gm4k0pWWW3d+MFawXm8Dh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0.7109375" style="8" customWidth="1"/>
    <col min="3" max="5" width="12.4257812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86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8" t="s">
        <v>109</v>
      </c>
      <c r="C8" s="99" t="s">
        <v>87</v>
      </c>
      <c r="D8" s="100" t="s">
        <v>88</v>
      </c>
      <c r="E8" s="100" t="s">
        <v>89</v>
      </c>
      <c r="F8" s="23"/>
      <c r="G8" s="7"/>
    </row>
    <row r="9" spans="1:7" ht="15" customHeight="1" x14ac:dyDescent="0.25">
      <c r="A9" s="7"/>
      <c r="B9" s="88" t="s">
        <v>120</v>
      </c>
      <c r="C9" s="29">
        <v>5341347.65359837</v>
      </c>
      <c r="D9" s="29">
        <v>4671522</v>
      </c>
      <c r="E9" s="29">
        <f>MAX(D9-C9,0)</f>
        <v>0</v>
      </c>
      <c r="F9" s="42" t="s">
        <v>31</v>
      </c>
      <c r="G9" s="7"/>
    </row>
    <row r="10" spans="1:7" ht="15" customHeight="1" x14ac:dyDescent="0.25">
      <c r="A10" s="7"/>
      <c r="B10" s="88" t="s">
        <v>121</v>
      </c>
      <c r="C10" s="29">
        <v>19725.738225810001</v>
      </c>
      <c r="D10" s="29">
        <v>20040</v>
      </c>
      <c r="E10" s="29">
        <f t="shared" ref="E10:E19" si="0">MAX(D10-C10,0)</f>
        <v>314.26177418999941</v>
      </c>
      <c r="F10" s="42" t="s">
        <v>31</v>
      </c>
      <c r="G10" s="7"/>
    </row>
    <row r="11" spans="1:7" ht="15" customHeight="1" x14ac:dyDescent="0.25">
      <c r="A11" s="7"/>
      <c r="B11" s="88" t="s">
        <v>122</v>
      </c>
      <c r="C11" s="29">
        <v>292.20789232999999</v>
      </c>
      <c r="D11" s="29">
        <v>6215</v>
      </c>
      <c r="E11" s="29">
        <f t="shared" si="0"/>
        <v>5922.7921076700004</v>
      </c>
      <c r="F11" s="42" t="s">
        <v>31</v>
      </c>
      <c r="G11" s="7"/>
    </row>
    <row r="12" spans="1:7" ht="15" hidden="1" customHeight="1" x14ac:dyDescent="0.25">
      <c r="A12" s="7"/>
      <c r="B12" s="88"/>
      <c r="C12" s="29"/>
      <c r="D12" s="29"/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90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90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90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90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90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90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90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91"/>
      <c r="D20" s="91"/>
      <c r="E20" s="91"/>
      <c r="F20" s="92"/>
      <c r="G20" s="7"/>
    </row>
    <row r="21" spans="1:7" ht="39.75" customHeight="1" x14ac:dyDescent="0.25">
      <c r="A21" s="7"/>
      <c r="B21" s="45" t="s">
        <v>90</v>
      </c>
      <c r="C21" s="46"/>
      <c r="D21" s="46"/>
      <c r="E21" s="46"/>
      <c r="F21" s="47"/>
      <c r="G21" s="7"/>
    </row>
    <row r="22" spans="1:7" ht="15" customHeight="1" x14ac:dyDescent="0.25">
      <c r="A22" s="7"/>
      <c r="B22" s="101"/>
      <c r="C22" s="94"/>
      <c r="D22" s="94"/>
      <c r="E22" s="94"/>
      <c r="F22" s="94"/>
      <c r="G22" s="7"/>
    </row>
    <row r="23" spans="1:7" ht="15" customHeight="1" x14ac:dyDescent="0.25">
      <c r="A23" s="7"/>
      <c r="B23" s="101"/>
      <c r="C23" s="94"/>
      <c r="D23" s="94"/>
      <c r="E23" s="94"/>
      <c r="F23" s="94"/>
      <c r="G23" s="7"/>
    </row>
  </sheetData>
  <sheetProtection algorithmName="SHA-512" hashValue="ddD+8iWAr3ZqnORMpG3FovGd3+CI9NALQ00/Nk+qETaS8nyuRNUufpWZwpaVnRqJkRqlG0Faiv5T/6ASfJMZAw==" saltValue="LkxreKTPXhBVioaahSyDE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48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102" t="s">
        <v>49</v>
      </c>
      <c r="C9" s="31" t="s">
        <v>50</v>
      </c>
      <c r="D9" s="103"/>
      <c r="E9" s="31" t="s">
        <v>51</v>
      </c>
      <c r="F9" s="104"/>
      <c r="G9" s="7"/>
    </row>
    <row r="10" spans="1:7" ht="15" customHeight="1" x14ac:dyDescent="0.25">
      <c r="A10" s="7"/>
      <c r="B10" s="105" t="s">
        <v>133</v>
      </c>
      <c r="C10" s="29">
        <v>0</v>
      </c>
      <c r="D10" s="42" t="s">
        <v>31</v>
      </c>
      <c r="E10" s="29">
        <v>68698</v>
      </c>
      <c r="F10" s="42" t="s">
        <v>31</v>
      </c>
      <c r="G10" s="7"/>
    </row>
    <row r="11" spans="1:7" ht="15" customHeight="1" x14ac:dyDescent="0.25">
      <c r="A11" s="7"/>
      <c r="B11" s="105" t="s">
        <v>134</v>
      </c>
      <c r="C11" s="29">
        <v>0</v>
      </c>
      <c r="D11" s="42" t="s">
        <v>31</v>
      </c>
      <c r="E11" s="29">
        <v>890823</v>
      </c>
      <c r="F11" s="42" t="s">
        <v>31</v>
      </c>
      <c r="G11" s="7"/>
    </row>
    <row r="12" spans="1:7" ht="15" customHeight="1" x14ac:dyDescent="0.25">
      <c r="A12" s="7"/>
      <c r="B12" s="105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105"/>
      <c r="C13" s="29"/>
      <c r="D13" s="42" t="s">
        <v>31</v>
      </c>
      <c r="E13" s="29"/>
      <c r="F13" s="42" t="s">
        <v>31</v>
      </c>
      <c r="G13" s="7"/>
    </row>
    <row r="14" spans="1:7" ht="15" customHeight="1" x14ac:dyDescent="0.25">
      <c r="A14" s="7"/>
      <c r="B14" s="105"/>
      <c r="C14" s="29"/>
      <c r="D14" s="42" t="s">
        <v>31</v>
      </c>
      <c r="E14" s="29"/>
      <c r="F14" s="42" t="s">
        <v>31</v>
      </c>
      <c r="G14" s="7"/>
    </row>
    <row r="15" spans="1:7" ht="15" customHeight="1" x14ac:dyDescent="0.25">
      <c r="A15" s="7"/>
      <c r="B15" s="105"/>
      <c r="C15" s="29"/>
      <c r="D15" s="42" t="s">
        <v>31</v>
      </c>
      <c r="E15" s="29"/>
      <c r="F15" s="42" t="s">
        <v>31</v>
      </c>
      <c r="G15" s="7"/>
    </row>
    <row r="16" spans="1:7" ht="15" customHeight="1" x14ac:dyDescent="0.25">
      <c r="A16" s="7"/>
      <c r="B16" s="105"/>
      <c r="C16" s="29"/>
      <c r="D16" s="42" t="s">
        <v>31</v>
      </c>
      <c r="E16" s="29"/>
      <c r="F16" s="42" t="s">
        <v>31</v>
      </c>
      <c r="G16" s="7"/>
    </row>
    <row r="17" spans="1:7" ht="15" customHeight="1" x14ac:dyDescent="0.25">
      <c r="A17" s="7"/>
      <c r="B17" s="105"/>
      <c r="C17" s="29"/>
      <c r="D17" s="42" t="s">
        <v>31</v>
      </c>
      <c r="E17" s="29"/>
      <c r="F17" s="42" t="s">
        <v>31</v>
      </c>
      <c r="G17" s="7"/>
    </row>
    <row r="18" spans="1:7" ht="15" customHeight="1" x14ac:dyDescent="0.25">
      <c r="A18" s="7"/>
      <c r="B18" s="21" t="s">
        <v>91</v>
      </c>
      <c r="C18" s="91">
        <f>SUM(C10:C17)</f>
        <v>0</v>
      </c>
      <c r="D18" s="92" t="s">
        <v>31</v>
      </c>
      <c r="E18" s="91">
        <f>SUM(E10:E17)</f>
        <v>959521</v>
      </c>
      <c r="F18" s="92" t="s">
        <v>31</v>
      </c>
      <c r="G18" s="7"/>
    </row>
    <row r="19" spans="1:7" ht="15" customHeight="1" x14ac:dyDescent="0.25">
      <c r="A19" s="7"/>
      <c r="B19" s="105" t="s">
        <v>35</v>
      </c>
      <c r="C19" s="29">
        <f>-C18*'8. Nøgletal'!C14</f>
        <v>0</v>
      </c>
      <c r="D19" s="42" t="s">
        <v>31</v>
      </c>
      <c r="E19" s="29">
        <f>-E18*'8. Nøgletal'!C14</f>
        <v>-16311.857000000002</v>
      </c>
      <c r="F19" s="42" t="s">
        <v>31</v>
      </c>
      <c r="G19" s="7"/>
    </row>
    <row r="20" spans="1:7" ht="15" customHeight="1" x14ac:dyDescent="0.25">
      <c r="A20" s="7"/>
      <c r="B20" s="105" t="s">
        <v>36</v>
      </c>
      <c r="C20" s="29">
        <f>SUM(C18:C19)*'8. Nøgletal'!C9</f>
        <v>0</v>
      </c>
      <c r="D20" s="42" t="s">
        <v>31</v>
      </c>
      <c r="E20" s="29">
        <f>SUM(E18:E19)*'8. Nøgletal'!C9</f>
        <v>62534.766180899998</v>
      </c>
      <c r="F20" s="42" t="s">
        <v>31</v>
      </c>
      <c r="G20" s="7"/>
    </row>
    <row r="21" spans="1:7" ht="26.25" customHeight="1" x14ac:dyDescent="0.25">
      <c r="A21" s="7"/>
      <c r="B21" s="98" t="s">
        <v>92</v>
      </c>
      <c r="C21" s="91">
        <f>SUM(C18:C20)</f>
        <v>0</v>
      </c>
      <c r="D21" s="92" t="s">
        <v>31</v>
      </c>
      <c r="E21" s="91">
        <f>SUM(E18:E20)</f>
        <v>1005743.9091809001</v>
      </c>
      <c r="F21" s="92" t="s">
        <v>31</v>
      </c>
      <c r="G21" s="7"/>
    </row>
    <row r="22" spans="1:7" ht="15" customHeight="1" x14ac:dyDescent="0.25">
      <c r="A22" s="7"/>
      <c r="B22" s="7"/>
      <c r="C22" s="7"/>
      <c r="D22" s="7"/>
      <c r="E22" s="7"/>
      <c r="F22" s="7"/>
      <c r="G22" s="7"/>
    </row>
    <row r="23" spans="1:7" ht="15" customHeight="1" x14ac:dyDescent="0.25">
      <c r="A23" s="7"/>
      <c r="B23" s="7"/>
      <c r="C23" s="7"/>
      <c r="D23" s="7"/>
      <c r="E23" s="7"/>
      <c r="F23" s="7"/>
      <c r="G23" s="7"/>
    </row>
  </sheetData>
  <sheetProtection algorithmName="SHA-512" hashValue="9AZxfC+RT8UtZ2XAyootlYDfcXJITJj8/KwTujd/3YbIJ1pbbuNnGYoulVE9BM8Kwj0z9jc2WEPPFIqaY2iR0A==" saltValue="ou+2WGonm06qQnseulEYE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52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102" t="s">
        <v>49</v>
      </c>
      <c r="C9" s="31" t="s">
        <v>50</v>
      </c>
      <c r="D9" s="103"/>
      <c r="E9" s="31" t="s">
        <v>51</v>
      </c>
      <c r="F9" s="104"/>
      <c r="G9" s="7"/>
    </row>
    <row r="10" spans="1:7" ht="15" customHeight="1" x14ac:dyDescent="0.25">
      <c r="A10" s="7"/>
      <c r="B10" s="105" t="s">
        <v>135</v>
      </c>
      <c r="C10" s="29"/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5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5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21" t="s">
        <v>93</v>
      </c>
      <c r="C13" s="91">
        <f>SUM(C10:C12)</f>
        <v>0</v>
      </c>
      <c r="D13" s="92" t="s">
        <v>31</v>
      </c>
      <c r="E13" s="91">
        <f>SUM(E10:E12)</f>
        <v>0</v>
      </c>
      <c r="F13" s="92" t="s">
        <v>31</v>
      </c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  <row r="15" spans="1:7" ht="15" customHeight="1" x14ac:dyDescent="0.25">
      <c r="A15" s="7"/>
      <c r="B15" s="106"/>
      <c r="C15" s="106"/>
      <c r="D15" s="106"/>
      <c r="E15" s="106"/>
      <c r="F15" s="106"/>
      <c r="G15" s="7"/>
    </row>
  </sheetData>
  <sheetProtection algorithmName="SHA-512" hashValue="ggT63NEUpxGkXcgn20peLxFD89wYp2y79DAdIHw1dF54xrfjBfuoAXImfqFrYVoMTIA8khDR/VWninERxvOs8A==" saltValue="4Ox7uN7dX9gqv46qeiCBG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53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94</v>
      </c>
      <c r="C8" s="80"/>
      <c r="D8" s="81"/>
      <c r="E8" s="7"/>
    </row>
    <row r="9" spans="1:5" ht="15" customHeight="1" x14ac:dyDescent="0.25">
      <c r="A9" s="7"/>
      <c r="B9" s="107" t="s">
        <v>95</v>
      </c>
      <c r="C9" s="29"/>
      <c r="D9" s="42" t="s">
        <v>31</v>
      </c>
      <c r="E9" s="7"/>
    </row>
    <row r="10" spans="1:5" ht="15" customHeight="1" x14ac:dyDescent="0.25">
      <c r="A10" s="7"/>
      <c r="B10" s="108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09" t="s">
        <v>96</v>
      </c>
      <c r="C11" s="91">
        <f>SUM(C9:C10)*(1+'8. Nøgletal'!C9)*(1+'8. Nøgletal'!C10)</f>
        <v>0</v>
      </c>
      <c r="D11" s="92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CosOyWA6rIJXilDNVDJCu3Ef00/bx7RXPIf6Fecvrd+bvQYy3IL/CaW1jj3N3Vgoi8fjnfwXayqXLSXhh4HBBg==" saltValue="HBYxUZ9ql8M9fOFDpM8ZO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54</v>
      </c>
      <c r="C8" s="80"/>
      <c r="D8" s="81"/>
      <c r="E8" s="7"/>
    </row>
    <row r="9" spans="1:5" ht="26.25" x14ac:dyDescent="0.25">
      <c r="A9" s="7"/>
      <c r="B9" s="110" t="s">
        <v>98</v>
      </c>
      <c r="C9" s="111"/>
      <c r="D9" s="110" t="s">
        <v>31</v>
      </c>
      <c r="E9" s="7"/>
    </row>
    <row r="10" spans="1:5" ht="14.25" customHeight="1" x14ac:dyDescent="0.25">
      <c r="A10" s="7"/>
      <c r="B10" s="40" t="s">
        <v>99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55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56</v>
      </c>
      <c r="C12" s="80"/>
      <c r="D12" s="81"/>
      <c r="E12" s="7"/>
    </row>
    <row r="13" spans="1:5" ht="26.25" customHeight="1" x14ac:dyDescent="0.25">
      <c r="A13" s="7"/>
      <c r="B13" s="110" t="s">
        <v>123</v>
      </c>
      <c r="C13" s="111"/>
      <c r="D13" s="110" t="s">
        <v>31</v>
      </c>
      <c r="E13" s="7"/>
    </row>
    <row r="14" spans="1:5" ht="14.25" customHeight="1" x14ac:dyDescent="0.25">
      <c r="A14" s="7"/>
      <c r="B14" s="40" t="s">
        <v>100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55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57</v>
      </c>
      <c r="C16" s="91">
        <f>C11+C15</f>
        <v>0</v>
      </c>
      <c r="D16" s="92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zz5gTuhMj+SVzSUsiv9f46IJWr+7BD+jecYBIIRpKkb5OcTQftLpVhQ50/APvWWr5AuXFo7V9AfwV3RxKOoNOQ==" saltValue="szkux0p/Fot/n17xG+9n3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9.14062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58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59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12" t="s">
        <v>60</v>
      </c>
      <c r="C9" s="113" t="s">
        <v>62</v>
      </c>
      <c r="D9" s="114"/>
      <c r="E9" s="113" t="s">
        <v>61</v>
      </c>
      <c r="F9" s="114"/>
      <c r="G9" s="113" t="s">
        <v>63</v>
      </c>
      <c r="H9" s="114"/>
      <c r="I9" s="7"/>
    </row>
    <row r="10" spans="1:9" ht="15" customHeight="1" x14ac:dyDescent="0.25">
      <c r="A10" s="7"/>
      <c r="B10" s="107" t="s">
        <v>64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66</v>
      </c>
      <c r="C11" s="91">
        <f>SUM(C10:C10)</f>
        <v>0</v>
      </c>
      <c r="D11" s="91" t="s">
        <v>65</v>
      </c>
      <c r="E11" s="91">
        <f>SUM(E10:E10)</f>
        <v>0</v>
      </c>
      <c r="F11" s="91" t="s">
        <v>65</v>
      </c>
      <c r="G11" s="91">
        <f>SUM(G10:G10)</f>
        <v>0</v>
      </c>
      <c r="H11" s="92" t="s">
        <v>31</v>
      </c>
      <c r="I11" s="7"/>
    </row>
    <row r="12" spans="1:9" ht="15" customHeight="1" x14ac:dyDescent="0.25">
      <c r="A12" s="7"/>
      <c r="B12" s="21" t="s">
        <v>101</v>
      </c>
      <c r="C12" s="91">
        <f>C11*(1+'8. Nøgletal'!C9)</f>
        <v>0</v>
      </c>
      <c r="D12" s="91" t="s">
        <v>65</v>
      </c>
      <c r="E12" s="91">
        <f>E11*(1+'8. Nøgletal'!C9)</f>
        <v>0</v>
      </c>
      <c r="F12" s="91" t="s">
        <v>65</v>
      </c>
      <c r="G12" s="91">
        <f>G11*(1+'8. Nøgletal'!C9)</f>
        <v>0</v>
      </c>
      <c r="H12" s="92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dKbGGzp1AnbMM/INTWszDY5ZotBB6NNQujQDB75PhFvtA1inpm/FrMFEkBqw+XntoRDXQqr0Tr9E2DPHFRZS6A==" saltValue="3CRg0q91FEFbx1L1HhDB4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67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102</v>
      </c>
      <c r="C8" s="80"/>
      <c r="D8" s="80"/>
      <c r="E8" s="80"/>
      <c r="F8" s="81"/>
      <c r="G8" s="7"/>
    </row>
    <row r="9" spans="1:7" ht="15" customHeight="1" x14ac:dyDescent="0.25">
      <c r="A9" s="7"/>
      <c r="B9" s="115" t="s">
        <v>68</v>
      </c>
      <c r="C9" s="116" t="s">
        <v>50</v>
      </c>
      <c r="D9" s="117"/>
      <c r="E9" s="116" t="s">
        <v>51</v>
      </c>
      <c r="F9" s="117"/>
      <c r="G9" s="7"/>
    </row>
    <row r="10" spans="1:7" ht="15" customHeight="1" x14ac:dyDescent="0.25">
      <c r="A10" s="7"/>
      <c r="B10" s="118" t="s">
        <v>69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70</v>
      </c>
      <c r="C11" s="91">
        <f>SUM(C10:C10)</f>
        <v>0</v>
      </c>
      <c r="D11" s="92" t="s">
        <v>31</v>
      </c>
      <c r="E11" s="91">
        <f>SUM(E10:E10)</f>
        <v>0</v>
      </c>
      <c r="F11" s="92" t="s">
        <v>31</v>
      </c>
      <c r="G11" s="7"/>
    </row>
    <row r="12" spans="1:7" ht="15" customHeight="1" x14ac:dyDescent="0.25">
      <c r="A12" s="7"/>
      <c r="B12" s="21" t="s">
        <v>103</v>
      </c>
      <c r="C12" s="91">
        <f>C11*(1+'8. Nøgletal'!C9)</f>
        <v>0</v>
      </c>
      <c r="D12" s="92" t="s">
        <v>31</v>
      </c>
      <c r="E12" s="91">
        <f>E11*(1+'8. Nøgletal'!C9)</f>
        <v>0</v>
      </c>
      <c r="F12" s="92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6"/>
      <c r="C14" s="106"/>
      <c r="D14" s="106"/>
      <c r="E14" s="106"/>
      <c r="F14" s="106"/>
      <c r="G14" s="7"/>
    </row>
  </sheetData>
  <sheetProtection algorithmName="SHA-512" hashValue="pG64GoB1W3ZhZjLWTpv0ZdS6+fpBvaN7EQTryiBue/UixpEU4MW1JPSZeNUI9oQapDpTLzXkSLfvTF9oDIC/XA==" saltValue="PfQtp4Cah4CXM+imte6z4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71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5" t="s">
        <v>72</v>
      </c>
      <c r="C9" s="119" t="s">
        <v>50</v>
      </c>
      <c r="D9" s="104"/>
      <c r="E9" s="119" t="s">
        <v>51</v>
      </c>
      <c r="F9" s="104"/>
      <c r="G9" s="7"/>
    </row>
    <row r="10" spans="1:7" ht="26.25" customHeight="1" x14ac:dyDescent="0.25">
      <c r="A10" s="7"/>
      <c r="B10" s="120" t="s">
        <v>116</v>
      </c>
      <c r="C10" s="96"/>
      <c r="D10" s="97" t="s">
        <v>31</v>
      </c>
      <c r="E10" s="96"/>
      <c r="F10" s="97" t="s">
        <v>31</v>
      </c>
      <c r="G10" s="7"/>
    </row>
    <row r="11" spans="1:7" ht="26.25" customHeight="1" x14ac:dyDescent="0.25">
      <c r="A11" s="7"/>
      <c r="B11" s="121" t="s">
        <v>117</v>
      </c>
      <c r="C11" s="122">
        <f>SUM(C10:C10)</f>
        <v>0</v>
      </c>
      <c r="D11" s="123" t="s">
        <v>31</v>
      </c>
      <c r="E11" s="122">
        <f>SUM(E10:E10)</f>
        <v>0</v>
      </c>
      <c r="F11" s="123" t="s">
        <v>31</v>
      </c>
      <c r="G11" s="7"/>
    </row>
    <row r="12" spans="1:7" ht="26.25" customHeight="1" x14ac:dyDescent="0.25">
      <c r="A12" s="7"/>
      <c r="B12" s="121" t="s">
        <v>104</v>
      </c>
      <c r="C12" s="122">
        <f>C11*(1+'8. Nøgletal'!C9)</f>
        <v>0</v>
      </c>
      <c r="D12" s="123" t="s">
        <v>31</v>
      </c>
      <c r="E12" s="122">
        <f>E11*(1+'8. Nøgletal'!C9)</f>
        <v>0</v>
      </c>
      <c r="F12" s="123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/VtRlDoy/sFsnRrUmA/Kt90TOxe1ipw4K42GH4zEDczv69UH3kufKVuBC0yf+yb3ERnbmy/3bEPFzW0SpxV8Rg==" saltValue="aOlb07DIrHfbk6lyOdrY0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1.7109375" style="8" customWidth="1"/>
    <col min="3" max="3" width="12.42578125" style="8" customWidth="1"/>
    <col min="4" max="4" width="5.28515625" style="8" customWidth="1"/>
    <col min="5" max="16384" width="9.14062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73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4" t="s">
        <v>74</v>
      </c>
      <c r="C9" s="3">
        <v>6.6299999999999998E-2</v>
      </c>
      <c r="D9" s="18"/>
    </row>
    <row r="10" spans="1:4" ht="15" customHeight="1" x14ac:dyDescent="0.25">
      <c r="A10" s="7"/>
      <c r="B10" s="124" t="s">
        <v>105</v>
      </c>
      <c r="C10" s="3">
        <v>1.29E-2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75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MORI0V76yk+Y3pEu004Uh3UCogYCl9lthwaLN9vok5qdCViExVm1LrTpy+1sHyXyQnTuTcPQoA7LqRVmDFNueA==" saltValue="ZReHNTT9nAWZsLUosP3AVQ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2026-10-01T14:55:08Z</dcterms:modified>
</cp:coreProperties>
</file>