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FV Vand AS (V050)\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4" i="7"/>
  <c r="F10" i="9" l="1"/>
  <c r="F11" i="9" s="1"/>
  <c r="E12" i="12"/>
  <c r="C12" i="12"/>
  <c r="E12" i="2" l="1"/>
  <c r="E11" i="11"/>
  <c r="C11" i="11"/>
  <c r="C10" i="10" l="1"/>
  <c r="C15"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<sst xmlns="http://schemas.openxmlformats.org/spreadsheetml/2006/main" count="324" uniqueCount="155">
  <si>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</si>
  <si>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</si>
  <si>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</si>
  <si>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</si>
  <si>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</si>
  <si>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</si>
  <si>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</si>
  <si>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</si>
  <si>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</si>
  <si>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</si>
  <si>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</si>
  <si>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</si>
  <si>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</si>
  <si>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</si>
  <si>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</si>
  <si>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</si>
  <si>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</si>
  <si>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</si>
  <si>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</si>
  <si>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</si>
  <si>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</si>
  <si>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</si>
  <si>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</si>
  <si>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</si>
  <si>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</si>
  <si>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</si>
  <si>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</si>
  <si>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</si>
  <si>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</si>
  <si>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</si>
  <si>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</si>
  <si>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</si>
  <si>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</si>
  <si>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</si>
  <si>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</si>
  <si>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</si>
  <si>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</si>
  <si>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</si>
  <si>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</si>
  <si>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</si>
  <si>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</si>
  <si>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</si>
  <si>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</si>
  <si>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</si>
  <si>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</si>
  <si>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</si>
  <si>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</si>
  <si>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</si>
  <si>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</si>
  <si>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</si>
  <si>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</si>
  <si>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</si>
  <si>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</si>
  <si>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</si>
  <si>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</si>
  <si>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</si>
  <si>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</si>
  <si>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</si>
  <si>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</si>
  <si>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</si>
  <si>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</si>
  <si>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</si>
  <si>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</si>
  <si>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</si>
  <si>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</si>
  <si>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</si>
  <si>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</si>
  <si>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</si>
  <si>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</si>
  <si>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</si>
  <si>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</si>
  <si>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</si>
  <si>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</si>
  <si>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</si>
  <si>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</si>
  <si>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</si>
  <si>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</si>
  <si>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</si>
  <si>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</si>
  <si>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</si>
  <si>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</si>
  <si>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</si>
  <si>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</si>
  <si>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</si>
  <si>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</si>
  <si>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</si>
  <si>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</si>
  <si>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</si>
  <si>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</si>
  <si>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</si>
  <si>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</si>
  <si>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</si>
  <si>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</si>
  <si>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</si>
  <si>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</si>
  <si>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</si>
  <si>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</si>
  <si>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</si>
  <si>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</si>
  <si>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</si>
  <si>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</si>
  <si>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</si>
  <si>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</si>
  <si>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</si>
  <si>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</si>
  <si>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</si>
  <si>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</si>
  <si>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</si>
  <si>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</si>
  <si>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</si>
  <si>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</si>
  <si>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</si>
  <si>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</si>
  <si>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</si>
  <si>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</si>
  <si>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</si>
  <si>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</si>
  <si>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</si>
  <si>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</si>
  <si>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</si>
  <si>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</si>
  <si>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</si>
  <si>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</si>
  <si>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</si>
  <si>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</si>
  <si>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</si>
  <si>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</si>
  <si>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</si>
  <si>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</si>
  <si>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</si>
  <si>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Erstatninger</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</si>
  <si>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</si>
  <si>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</si>
  <si>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</si>
  <si>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</si>
  <si>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</si>
  <si>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</si>
  <si>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</si>
  <si>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</si>
  <si>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</si>
  <si>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</si>
  <si>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</si>
  <si>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</si>
  <si>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</si>
  <si>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</si>
  <si>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</si>
  <si>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</si>
  <si>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</si>
  <si>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Ingen engangstillæg</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</si>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</sst>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63281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7" t="s">
        <v>4</v>
      </c>
      <c r="E6" s="87"/>
      <c r="F6" s="87"/>
      <c r="G6" s="87"/>
      <c r="H6" s="3"/>
      <c r="I6" s="1"/>
    </row>
    <row r="7" spans="1:9" ht="15" customHeight="1" x14ac:dyDescent="0.35">
      <c r="A7" s="1"/>
      <c r="B7" s="1"/>
      <c r="C7" s="3"/>
      <c r="D7" s="87"/>
      <c r="E7" s="87"/>
      <c r="F7" s="87"/>
      <c r="G7" s="87"/>
      <c r="H7" s="3"/>
      <c r="I7" s="1"/>
    </row>
    <row r="8" spans="1:9" ht="15.5" x14ac:dyDescent="0.35">
      <c r="A8" s="1"/>
      <c r="B8" s="1"/>
      <c r="C8" s="4"/>
      <c r="D8" s="89" t="s">
        <v>105</v>
      </c>
      <c r="E8" s="89"/>
      <c r="F8" s="89"/>
      <c r="G8" s="89"/>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8" t="s">
        <v>5</v>
      </c>
      <c r="E11" s="88"/>
      <c r="F11" s="88"/>
      <c r="G11" s="88"/>
      <c r="H11" s="5"/>
      <c r="I11" s="1"/>
    </row>
    <row r="12" spans="1:9" x14ac:dyDescent="0.35">
      <c r="A12" s="1"/>
      <c r="B12" s="1"/>
      <c r="C12" s="1"/>
      <c r="D12" s="1"/>
      <c r="E12" s="1"/>
      <c r="F12" s="1"/>
      <c r="G12" s="1"/>
      <c r="H12" s="1"/>
      <c r="I12" s="1"/>
    </row>
    <row r="13" spans="1:9" x14ac:dyDescent="0.35">
      <c r="A13" s="1"/>
      <c r="B13" s="1"/>
      <c r="C13" s="6" t="s">
        <v>6</v>
      </c>
      <c r="D13" s="84" t="s">
        <v>78</v>
      </c>
      <c r="E13" s="85"/>
      <c r="F13" s="85"/>
      <c r="G13" s="86"/>
      <c r="H13" s="1"/>
      <c r="I13" s="1"/>
    </row>
    <row r="14" spans="1:9" x14ac:dyDescent="0.35">
      <c r="A14" s="1"/>
      <c r="B14" s="1"/>
      <c r="C14" s="6" t="s">
        <v>14</v>
      </c>
      <c r="D14" s="84" t="s">
        <v>110</v>
      </c>
      <c r="E14" s="85"/>
      <c r="F14" s="85"/>
      <c r="G14" s="86"/>
      <c r="H14" s="1"/>
      <c r="I14" s="1"/>
    </row>
    <row r="15" spans="1:9" x14ac:dyDescent="0.35">
      <c r="A15" s="1"/>
      <c r="B15" s="1"/>
      <c r="C15" s="6" t="s">
        <v>28</v>
      </c>
      <c r="D15" s="84" t="s">
        <v>64</v>
      </c>
      <c r="E15" s="85"/>
      <c r="F15" s="85"/>
      <c r="G15" s="86"/>
      <c r="H15" s="1"/>
      <c r="I15" s="1"/>
    </row>
    <row r="16" spans="1:9" x14ac:dyDescent="0.35">
      <c r="A16" s="1"/>
      <c r="B16" s="1"/>
      <c r="C16" s="6" t="s">
        <v>29</v>
      </c>
      <c r="D16" s="84" t="s">
        <v>79</v>
      </c>
      <c r="E16" s="85"/>
      <c r="F16" s="85"/>
      <c r="G16" s="86"/>
      <c r="H16" s="1"/>
      <c r="I16" s="1"/>
    </row>
    <row r="17" spans="1:9" x14ac:dyDescent="0.35">
      <c r="A17" s="1"/>
      <c r="B17" s="1"/>
      <c r="C17" s="6" t="s">
        <v>49</v>
      </c>
      <c r="D17" s="84" t="s">
        <v>80</v>
      </c>
      <c r="E17" s="85"/>
      <c r="F17" s="85"/>
      <c r="G17" s="86"/>
      <c r="H17" s="1"/>
      <c r="I17" s="1"/>
    </row>
    <row r="18" spans="1:9" x14ac:dyDescent="0.35">
      <c r="A18" s="1"/>
      <c r="B18" s="1"/>
      <c r="C18" s="6" t="s">
        <v>7</v>
      </c>
      <c r="D18" s="81" t="s">
        <v>11</v>
      </c>
      <c r="E18" s="82"/>
      <c r="F18" s="82"/>
      <c r="G18" s="83"/>
      <c r="H18" s="1"/>
      <c r="I18" s="1"/>
    </row>
    <row r="19" spans="1:9" x14ac:dyDescent="0.35">
      <c r="A19" s="1"/>
      <c r="B19" s="1"/>
      <c r="C19" s="6" t="s">
        <v>8</v>
      </c>
      <c r="D19" s="75" t="s">
        <v>81</v>
      </c>
      <c r="E19" s="76"/>
      <c r="F19" s="76"/>
      <c r="G19" s="77"/>
      <c r="H19" s="1"/>
      <c r="I19" s="1"/>
    </row>
    <row r="20" spans="1:9" x14ac:dyDescent="0.35">
      <c r="A20" s="1"/>
      <c r="B20" s="1"/>
      <c r="C20" s="6" t="s">
        <v>46</v>
      </c>
      <c r="D20" s="75" t="s">
        <v>113</v>
      </c>
      <c r="E20" s="76"/>
      <c r="F20" s="76"/>
      <c r="G20" s="77"/>
      <c r="H20" s="1"/>
      <c r="I20" s="1"/>
    </row>
    <row r="21" spans="1:9" x14ac:dyDescent="0.35">
      <c r="A21" s="1"/>
      <c r="B21" s="1"/>
      <c r="C21" s="6" t="s">
        <v>154</v>
      </c>
      <c r="D21" s="75" t="s">
        <v>108</v>
      </c>
      <c r="E21" s="76"/>
      <c r="F21" s="76"/>
      <c r="G21" s="77"/>
      <c r="H21" s="1"/>
      <c r="I21" s="1"/>
    </row>
    <row r="22" spans="1:9" x14ac:dyDescent="0.35">
      <c r="A22" s="1"/>
      <c r="B22" s="1"/>
      <c r="C22" s="6" t="s">
        <v>120</v>
      </c>
      <c r="D22" s="75" t="s">
        <v>35</v>
      </c>
      <c r="E22" s="76"/>
      <c r="F22" s="76"/>
      <c r="G22" s="77"/>
      <c r="H22" s="1"/>
      <c r="I22" s="1"/>
    </row>
    <row r="23" spans="1:9" x14ac:dyDescent="0.35">
      <c r="A23" s="1"/>
      <c r="B23" s="1"/>
      <c r="C23" s="6" t="s">
        <v>121</v>
      </c>
      <c r="D23" s="75" t="s">
        <v>36</v>
      </c>
      <c r="E23" s="76"/>
      <c r="F23" s="76"/>
      <c r="G23" s="77"/>
      <c r="H23" s="1"/>
      <c r="I23" s="1"/>
    </row>
    <row r="24" spans="1:9" x14ac:dyDescent="0.35">
      <c r="A24" s="1"/>
      <c r="B24" s="1"/>
      <c r="C24" s="6" t="s">
        <v>9</v>
      </c>
      <c r="D24" s="75" t="s">
        <v>53</v>
      </c>
      <c r="E24" s="76"/>
      <c r="F24" s="76"/>
      <c r="G24" s="77"/>
      <c r="H24" s="1"/>
      <c r="I24" s="1"/>
    </row>
    <row r="25" spans="1:9" x14ac:dyDescent="0.35">
      <c r="A25" s="1"/>
      <c r="B25" s="1"/>
      <c r="C25" s="6" t="s">
        <v>41</v>
      </c>
      <c r="D25" s="75" t="s">
        <v>30</v>
      </c>
      <c r="E25" s="76"/>
      <c r="F25" s="76"/>
      <c r="G25" s="77"/>
      <c r="H25" s="1"/>
      <c r="I25" s="1"/>
    </row>
    <row r="26" spans="1:9" x14ac:dyDescent="0.35">
      <c r="A26" s="1"/>
      <c r="B26" s="1"/>
      <c r="C26" s="6" t="s">
        <v>122</v>
      </c>
      <c r="D26" s="78" t="s">
        <v>47</v>
      </c>
      <c r="E26" s="79"/>
      <c r="F26" s="79"/>
      <c r="G26" s="80"/>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0"/>
      <c r="B51" s="30"/>
      <c r="C51" s="30"/>
      <c r="D51" s="30"/>
      <c r="E51" s="30"/>
      <c r="F51" s="30"/>
      <c r="G51" s="30"/>
      <c r="H51" s="30"/>
      <c r="I51" s="30"/>
    </row>
  </sheetData>
  <sheetProtection algorithmName="SHA-512" hashValue="BxCTr7jzYAZMwIa9gCUBxWaRQmEFlMQ909DsXxyLoEcJwazOK4DnbkU9dxpIvKvDZulPVR7WbKWbXRB53zrkeA==" saltValue="fP4atQv9s+Lw/IcDGVqcE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63" t="s">
        <v>146</v>
      </c>
      <c r="C10" s="29"/>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uli2dlaiaWmSYXRO8eVwhVuiVYYheymBsK0/pGw8W1vEHURsHEiOHMSoLyiTg/JBYdpecAVfps3CHsc7JxatGQ==" saltValue="uyyv4VOIcZOZkVl1JQu8E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59" t="s">
        <v>15</v>
      </c>
      <c r="C9" s="59" t="s">
        <v>10</v>
      </c>
      <c r="D9" s="60"/>
      <c r="E9" s="59" t="s">
        <v>24</v>
      </c>
      <c r="F9" s="72"/>
      <c r="G9" s="1"/>
    </row>
    <row r="10" spans="1:7" x14ac:dyDescent="0.35">
      <c r="A10" s="1"/>
      <c r="B10" s="20" t="s">
        <v>135</v>
      </c>
      <c r="C10" s="19">
        <f>'Fane 7. Anlægsprojekter (§ 19)'!H11</f>
        <v>0</v>
      </c>
      <c r="D10" s="12" t="s">
        <v>3</v>
      </c>
      <c r="E10" s="8">
        <f>SUM('Fane 7. Anlægsprojekter (§ 19)'!F11,'Fane 7. Anlægsprojekter (§ 19)'!J11)</f>
        <v>0</v>
      </c>
      <c r="F10" s="12" t="s">
        <v>3</v>
      </c>
      <c r="G10" s="1"/>
    </row>
    <row r="11" spans="1:7" x14ac:dyDescent="0.35">
      <c r="A11" s="1"/>
      <c r="B11" s="20" t="s">
        <v>147</v>
      </c>
      <c r="C11" s="19">
        <v>0</v>
      </c>
      <c r="D11" s="12" t="s">
        <v>3</v>
      </c>
      <c r="E11" s="8">
        <v>7952.28</v>
      </c>
      <c r="F11" s="12" t="s">
        <v>3</v>
      </c>
      <c r="G11" s="1"/>
    </row>
    <row r="12" spans="1:7" x14ac:dyDescent="0.35">
      <c r="A12" s="1"/>
      <c r="B12" s="73" t="s">
        <v>67</v>
      </c>
      <c r="C12" s="10">
        <f>SUM(C10:C11)</f>
        <v>0</v>
      </c>
      <c r="D12" s="11" t="s">
        <v>3</v>
      </c>
      <c r="E12" s="10">
        <f>SUM(E10:E11)</f>
        <v>7952.28</v>
      </c>
      <c r="F12" s="11" t="s">
        <v>3</v>
      </c>
      <c r="G12" s="1"/>
    </row>
    <row r="13" spans="1:7" x14ac:dyDescent="0.35">
      <c r="A13" s="1"/>
      <c r="B13" s="73" t="s">
        <v>98</v>
      </c>
      <c r="C13" s="10">
        <f>C12*(1+'Fane 11. Nøgletal'!C15)</f>
        <v>0</v>
      </c>
      <c r="D13" s="11" t="s">
        <v>3</v>
      </c>
      <c r="E13" s="10">
        <f>E12*(1+'Fane 11. Nøgletal'!C15)</f>
        <v>8235.3811679999999</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wxVeqh4aXohjwpNjUWOGlUI/RpJbxGh3BAgEPcGFYUnMoB4qX7GgiGoECkS0FxS2M0thMvLyg2zsKe86+9jaaw==" saltValue="vAeBilSh9sR4aEdDXAIvN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59" t="s">
        <v>15</v>
      </c>
      <c r="C8" s="59" t="s">
        <v>10</v>
      </c>
      <c r="D8" s="60"/>
      <c r="E8" s="59" t="s">
        <v>24</v>
      </c>
      <c r="F8" s="72"/>
      <c r="G8" s="1"/>
    </row>
    <row r="9" spans="1:7" x14ac:dyDescent="0.35">
      <c r="A9" s="1"/>
      <c r="B9" s="20" t="s">
        <v>148</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gyfphLmZf+GYr41wm4PP9gYfaZXSMPiY3NfpxN0KjLEwdtodPYX5Q4yUAQYgwFQtfCqis7HTzmtnsRK7930DIA==" saltValue="psSwX5vbyfQ9LWJQYXluB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117</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136</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xa4Y32/QGK5F49jCToFDTLh6XY6m5n/6igUs7bvvGCejMTTP57JjnjCBl2D36csYs8xj7HtVdi6mxSa0Fo+v0A==" saltValue="rHLVw1pcOkCEDSOVk6wDL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118</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137</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xCbFfG9u120JjAZ1/nxqmb4WIrRBbgUbSJLILNvpK5gN/QU0WMHY5Sged/0HJ1duTqsQwuylHGHhzvtDC8YoIw==" saltValue="VkPxcK5/6ZEp1w0IL/5ND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2" t="s">
        <v>119</v>
      </c>
      <c r="C3" s="92"/>
      <c r="D3" s="1"/>
    </row>
    <row r="4" spans="1:4" ht="25.5" customHeight="1" x14ac:dyDescent="0.35">
      <c r="A4" s="1"/>
      <c r="B4" s="92"/>
      <c r="C4" s="92"/>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hCffoF45P3HeKbzQG7irKM0SLFU5NrxCoD2rG+Paxrx9m51nbFHlm8nLz0EVB7vN3eX/kfa5iLdg5s/cnp7mdw==" saltValue="AM7sB4AH3/qKNnbJ2h+LB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12</v>
      </c>
      <c r="C8" s="54"/>
      <c r="D8" s="54"/>
      <c r="E8" s="54"/>
      <c r="F8" s="54"/>
      <c r="G8" s="1"/>
    </row>
    <row r="9" spans="1:7" x14ac:dyDescent="0.35">
      <c r="A9" s="1"/>
      <c r="B9" s="62" t="s">
        <v>55</v>
      </c>
      <c r="C9" s="62"/>
      <c r="D9" s="62"/>
      <c r="E9" s="7">
        <f>'Fane 3. Omkostninger i ØR2022'!E16</f>
        <v>9477967.1246218849</v>
      </c>
      <c r="F9" s="62" t="s">
        <v>3</v>
      </c>
      <c r="G9" s="1"/>
    </row>
    <row r="10" spans="1:7" ht="17.149999999999999" customHeight="1" x14ac:dyDescent="0.35">
      <c r="A10" s="1"/>
      <c r="B10" s="24" t="s">
        <v>50</v>
      </c>
      <c r="C10" s="62"/>
      <c r="D10" s="62"/>
      <c r="E10" s="7">
        <f>'Fane 8.1. Varige tillæg'!C13+'Fane 8.1. Varige tillæg'!E13</f>
        <v>8235.3811679999999</v>
      </c>
      <c r="F10" s="62" t="s">
        <v>3</v>
      </c>
      <c r="G10" s="1"/>
    </row>
    <row r="11" spans="1:7" ht="17.149999999999999" customHeight="1" x14ac:dyDescent="0.35">
      <c r="A11" s="1"/>
      <c r="B11" s="24" t="s">
        <v>52</v>
      </c>
      <c r="C11" s="62"/>
      <c r="D11" s="62"/>
      <c r="E11" s="8">
        <f>-('Fane 10. Bortfald'!C13+'Fane 10. Bortfald'!E13)</f>
        <v>0</v>
      </c>
      <c r="F11" s="62" t="s">
        <v>3</v>
      </c>
      <c r="G11" s="1"/>
    </row>
    <row r="12" spans="1:7" ht="17.149999999999999" customHeight="1" x14ac:dyDescent="0.35">
      <c r="A12" s="1"/>
      <c r="B12" s="24" t="s">
        <v>54</v>
      </c>
      <c r="C12" s="62"/>
      <c r="D12" s="62"/>
      <c r="E12" s="8">
        <f>'Fane 9. Tilknyttet virksomhed'!C12+'Fane 9. Tilknyttet virksomhed'!E12</f>
        <v>0</v>
      </c>
      <c r="F12" s="62" t="s">
        <v>3</v>
      </c>
      <c r="G12" s="1"/>
    </row>
    <row r="13" spans="1:7" ht="17.149999999999999" customHeight="1" x14ac:dyDescent="0.35">
      <c r="A13" s="1"/>
      <c r="B13" s="24" t="s">
        <v>17</v>
      </c>
      <c r="C13" s="62"/>
      <c r="D13" s="62"/>
      <c r="E13" s="8">
        <f>SUM(E9:E12)*'Fane 11. Nøgletal'!C15</f>
        <v>337708.80920611991</v>
      </c>
      <c r="F13" s="62" t="s">
        <v>3</v>
      </c>
      <c r="G13" s="1"/>
    </row>
    <row r="14" spans="1:7" ht="17.149999999999999" customHeight="1" x14ac:dyDescent="0.35">
      <c r="A14" s="1"/>
      <c r="B14" s="24" t="s">
        <v>44</v>
      </c>
      <c r="C14" s="62"/>
      <c r="D14" s="62"/>
      <c r="E14" s="8">
        <f>-SUM(E9,E10:E13)*'Fane 11. Nøgletal'!C20</f>
        <v>-167006.49235493212</v>
      </c>
      <c r="F14" s="62" t="s">
        <v>3</v>
      </c>
      <c r="G14" s="1"/>
    </row>
    <row r="15" spans="1:7" ht="15" customHeight="1" x14ac:dyDescent="0.35">
      <c r="A15" s="1"/>
      <c r="B15" s="67" t="s">
        <v>19</v>
      </c>
      <c r="C15" s="28"/>
      <c r="D15" s="28"/>
      <c r="E15" s="9">
        <f>SUM(E9,E10:E14)</f>
        <v>9656904.8226410747</v>
      </c>
      <c r="F15" s="55" t="s">
        <v>3</v>
      </c>
      <c r="G15" s="1"/>
    </row>
    <row r="16" spans="1:7" ht="15" customHeight="1" x14ac:dyDescent="0.35">
      <c r="A16" s="1"/>
      <c r="B16" s="54" t="s">
        <v>11</v>
      </c>
      <c r="C16" s="54"/>
      <c r="D16" s="54"/>
      <c r="E16" s="54"/>
      <c r="F16" s="54"/>
      <c r="G16" s="1"/>
    </row>
    <row r="17" spans="1:7" ht="15" customHeight="1" x14ac:dyDescent="0.35">
      <c r="A17" s="1"/>
      <c r="B17" s="55" t="s">
        <v>11</v>
      </c>
      <c r="C17" s="55"/>
      <c r="D17" s="55"/>
      <c r="E17" s="9">
        <f>'Fane 4. Ikke-påvirkelige omk.'!C15</f>
        <v>3721111.4713602243</v>
      </c>
      <c r="F17" s="55" t="s">
        <v>3</v>
      </c>
      <c r="G17" s="1"/>
    </row>
    <row r="18" spans="1:7" ht="15" customHeight="1" x14ac:dyDescent="0.35">
      <c r="A18" s="1"/>
      <c r="B18" s="54" t="s">
        <v>36</v>
      </c>
      <c r="C18" s="54"/>
      <c r="D18" s="54"/>
      <c r="E18" s="54"/>
      <c r="F18" s="54"/>
      <c r="G18" s="1"/>
    </row>
    <row r="19" spans="1:7" ht="15" customHeight="1" x14ac:dyDescent="0.35">
      <c r="A19" s="1"/>
      <c r="B19" s="24" t="s">
        <v>33</v>
      </c>
      <c r="C19" s="62"/>
      <c r="D19" s="62"/>
      <c r="E19" s="8">
        <f>'Fane 8.2. Engangstillæg'!C11</f>
        <v>0</v>
      </c>
      <c r="F19" s="62" t="s">
        <v>3</v>
      </c>
      <c r="G19" s="1"/>
    </row>
    <row r="20" spans="1:7" x14ac:dyDescent="0.35">
      <c r="A20" s="1"/>
      <c r="B20" s="24" t="s">
        <v>34</v>
      </c>
      <c r="C20" s="62"/>
      <c r="D20" s="62"/>
      <c r="E20" s="8">
        <f>'Fane 8.2. Engangstillæg'!E11</f>
        <v>0</v>
      </c>
      <c r="F20" s="62" t="s">
        <v>3</v>
      </c>
      <c r="G20" s="1"/>
    </row>
    <row r="21" spans="1:7" x14ac:dyDescent="0.35">
      <c r="A21" s="1"/>
      <c r="B21" s="24" t="s">
        <v>106</v>
      </c>
      <c r="C21" s="62"/>
      <c r="D21" s="62"/>
      <c r="E21" s="8">
        <f>-SUM(E19:E20)*'Fane 11. Nøgletal'!C20</f>
        <v>0</v>
      </c>
      <c r="F21" s="62" t="s">
        <v>3</v>
      </c>
      <c r="G21" s="1"/>
    </row>
    <row r="22" spans="1:7" ht="15" customHeight="1" x14ac:dyDescent="0.35">
      <c r="A22" s="1"/>
      <c r="B22" s="67" t="s">
        <v>37</v>
      </c>
      <c r="C22" s="28"/>
      <c r="D22" s="28"/>
      <c r="E22" s="9">
        <f>SUM(E19:E21)</f>
        <v>0</v>
      </c>
      <c r="F22" s="55" t="s">
        <v>3</v>
      </c>
      <c r="G22" s="1"/>
    </row>
    <row r="23" spans="1:7" x14ac:dyDescent="0.35">
      <c r="A23" s="1"/>
      <c r="B23" s="54" t="s">
        <v>62</v>
      </c>
      <c r="C23" s="54"/>
      <c r="D23" s="54"/>
      <c r="E23" s="54"/>
      <c r="F23" s="54"/>
      <c r="G23" s="1"/>
    </row>
    <row r="24" spans="1:7" x14ac:dyDescent="0.35">
      <c r="A24" s="1"/>
      <c r="B24" s="67" t="s">
        <v>63</v>
      </c>
      <c r="C24" s="31"/>
      <c r="D24" s="31"/>
      <c r="E24" s="9">
        <f>'Fane 5. Kontrol af ØR2021'!E30</f>
        <v>0</v>
      </c>
      <c r="F24" s="55" t="s">
        <v>3</v>
      </c>
      <c r="G24" s="1"/>
    </row>
    <row r="25" spans="1:7" x14ac:dyDescent="0.35">
      <c r="A25" s="1"/>
      <c r="B25" s="54" t="s">
        <v>75</v>
      </c>
      <c r="C25" s="54"/>
      <c r="D25" s="54"/>
      <c r="E25" s="54"/>
      <c r="F25" s="54"/>
      <c r="G25" s="1"/>
    </row>
    <row r="26" spans="1:7" x14ac:dyDescent="0.35">
      <c r="A26" s="1"/>
      <c r="B26" s="55" t="s">
        <v>76</v>
      </c>
      <c r="C26" s="55"/>
      <c r="D26" s="55"/>
      <c r="E26" s="9">
        <f>'Fane 6. Skattesagen'!G12</f>
        <v>0</v>
      </c>
      <c r="F26" s="55" t="s">
        <v>3</v>
      </c>
      <c r="G26" s="1"/>
    </row>
    <row r="27" spans="1:7" x14ac:dyDescent="0.35">
      <c r="A27" s="1"/>
      <c r="B27" s="54" t="s">
        <v>39</v>
      </c>
      <c r="C27" s="54"/>
      <c r="D27" s="54"/>
      <c r="E27" s="10">
        <f>SUM(E15:E17:E22:E24:E26)</f>
        <v>13378016.2940013</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7xhFUgnlxs7OoRVuKX6NjgT6d2Z/RjuobcJyA05QKSfeAnSL/1ScR6C9qBCvG7Tery8q2tlS8xqSYPVs3aSlyw==" saltValue="m0hAyWV5rjeK61phVdlav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56</v>
      </c>
      <c r="C8" s="62"/>
      <c r="D8" s="62"/>
      <c r="E8" s="7">
        <f>'Fane 2.1. Økonomisk ramme 2023'!E15</f>
        <v>9656904.8226410747</v>
      </c>
      <c r="F8" s="62" t="s">
        <v>3</v>
      </c>
      <c r="G8" s="1"/>
    </row>
    <row r="9" spans="1:7" ht="15" customHeight="1" x14ac:dyDescent="0.35">
      <c r="A9" s="1"/>
      <c r="B9" s="53" t="s">
        <v>17</v>
      </c>
      <c r="C9" s="62"/>
      <c r="D9" s="62"/>
      <c r="E9" s="8">
        <f>SUM(E8:E8)*'Fane 11. Nøgletal'!C15</f>
        <v>343785.81168602227</v>
      </c>
      <c r="F9" s="62" t="s">
        <v>3</v>
      </c>
      <c r="G9" s="1"/>
    </row>
    <row r="10" spans="1:7" ht="15" customHeight="1" x14ac:dyDescent="0.35">
      <c r="A10" s="1"/>
      <c r="B10" s="53" t="s">
        <v>44</v>
      </c>
      <c r="C10" s="62"/>
      <c r="D10" s="62"/>
      <c r="E10" s="8">
        <f>-SUM(E8:E9)*'Fane 11. Nøgletal'!C20</f>
        <v>-170011.74078356067</v>
      </c>
      <c r="F10" s="62" t="s">
        <v>3</v>
      </c>
      <c r="G10" s="1"/>
    </row>
    <row r="11" spans="1:7" ht="15" customHeight="1" x14ac:dyDescent="0.35">
      <c r="A11" s="1"/>
      <c r="B11" s="28" t="s">
        <v>19</v>
      </c>
      <c r="C11" s="28"/>
      <c r="D11" s="28"/>
      <c r="E11" s="9">
        <f>SUM(E8:E10)</f>
        <v>9830678.8935435358</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f>
        <v>3853583.0397406486</v>
      </c>
      <c r="F13" s="55" t="s">
        <v>3</v>
      </c>
      <c r="G13" s="1"/>
    </row>
    <row r="14" spans="1:7" x14ac:dyDescent="0.35">
      <c r="A14" s="1"/>
      <c r="B14" s="54" t="s">
        <v>62</v>
      </c>
      <c r="C14" s="54"/>
      <c r="D14" s="54"/>
      <c r="E14" s="54"/>
      <c r="F14" s="54"/>
      <c r="G14" s="1"/>
    </row>
    <row r="15" spans="1:7" x14ac:dyDescent="0.35">
      <c r="A15" s="1"/>
      <c r="B15" s="55" t="s">
        <v>77</v>
      </c>
      <c r="C15" s="32"/>
      <c r="D15" s="32"/>
      <c r="E15" s="9">
        <f>'Fane 5. Kontrol af ØR2021'!E30</f>
        <v>0</v>
      </c>
      <c r="F15" s="55" t="s">
        <v>3</v>
      </c>
      <c r="G15" s="1"/>
    </row>
    <row r="16" spans="1:7" x14ac:dyDescent="0.35">
      <c r="A16" s="1"/>
      <c r="B16" s="54" t="s">
        <v>75</v>
      </c>
      <c r="C16" s="54"/>
      <c r="D16" s="54"/>
      <c r="E16" s="54"/>
      <c r="F16" s="54"/>
      <c r="G16" s="1"/>
    </row>
    <row r="17" spans="1:7" x14ac:dyDescent="0.35">
      <c r="A17" s="1"/>
      <c r="B17" s="55" t="s">
        <v>76</v>
      </c>
      <c r="C17" s="55"/>
      <c r="D17" s="55"/>
      <c r="E17" s="9">
        <f>'Fane 6. Skattesagen'!G13</f>
        <v>0</v>
      </c>
      <c r="F17" s="55" t="s">
        <v>3</v>
      </c>
      <c r="G17" s="1"/>
    </row>
    <row r="18" spans="1:7" x14ac:dyDescent="0.35">
      <c r="A18" s="1"/>
      <c r="B18" s="54" t="s">
        <v>57</v>
      </c>
      <c r="C18" s="54"/>
      <c r="D18" s="54"/>
      <c r="E18" s="10">
        <f>SUM(E11,E13,E15,E17)</f>
        <v>13684261.933284184</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fg9HIJbycc/+5KfzrY4gmsl2P789rgIJIz2HSrKsw/5uIgkzlxpKoQXa49NK+3+B5ceFyw5t0iA5UZ8kVf1FzA==" saltValue="PPMAGyY2StBC500Hj4kkA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65</v>
      </c>
      <c r="C8" s="62"/>
      <c r="D8" s="62"/>
      <c r="E8" s="7">
        <f>'Fane 2.2. Økonomisk ramme 2024'!E11</f>
        <v>9830678.8935435358</v>
      </c>
      <c r="F8" s="62" t="s">
        <v>3</v>
      </c>
      <c r="G8" s="1"/>
    </row>
    <row r="9" spans="1:7" ht="15" customHeight="1" x14ac:dyDescent="0.35">
      <c r="A9" s="1"/>
      <c r="B9" s="53" t="s">
        <v>17</v>
      </c>
      <c r="C9" s="62"/>
      <c r="D9" s="62"/>
      <c r="E9" s="8">
        <f>SUM(E8:E8)*'Fane 11. Nøgletal'!C15</f>
        <v>349972.16861014988</v>
      </c>
      <c r="F9" s="62" t="s">
        <v>3</v>
      </c>
      <c r="G9" s="1"/>
    </row>
    <row r="10" spans="1:7" ht="15" customHeight="1" x14ac:dyDescent="0.35">
      <c r="A10" s="1"/>
      <c r="B10" s="53" t="s">
        <v>44</v>
      </c>
      <c r="C10" s="62"/>
      <c r="D10" s="62"/>
      <c r="E10" s="8">
        <f>-SUM(E8:E9)*'Fane 11. Nøgletal'!C20</f>
        <v>-173071.06805661268</v>
      </c>
      <c r="F10" s="62" t="s">
        <v>3</v>
      </c>
      <c r="G10" s="1"/>
    </row>
    <row r="11" spans="1:7" x14ac:dyDescent="0.35">
      <c r="A11" s="1"/>
      <c r="B11" s="28" t="s">
        <v>19</v>
      </c>
      <c r="C11" s="28"/>
      <c r="D11" s="28"/>
      <c r="E11" s="9">
        <f>SUM(E8:E10)</f>
        <v>10007579.994097073</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Nøgletal'!C15)^2</f>
        <v>3990770.5959554156</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Skattesagen'!G14</f>
        <v>0</v>
      </c>
      <c r="F17" s="55" t="s">
        <v>3</v>
      </c>
      <c r="G17" s="1"/>
    </row>
    <row r="18" spans="1:7" x14ac:dyDescent="0.35">
      <c r="A18" s="1"/>
      <c r="B18" s="54" t="s">
        <v>66</v>
      </c>
      <c r="C18" s="54"/>
      <c r="D18" s="54"/>
      <c r="E18" s="10">
        <f>SUM(E11,E13,E15,E17)</f>
        <v>13998350.590052489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YXb6HgHevnPgukAYT8KrloDDKgBUL7T3/CVqn+RajV5cddGyKYfim+xEoXH0h55H0Nf1qIg8Mp5JkY+DqIZK0w==" saltValue="YFJ6p/fmMh4HRFkbWmQJ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86</v>
      </c>
      <c r="C8" s="62"/>
      <c r="D8" s="62"/>
      <c r="E8" s="7">
        <f>'Fane 2.3. Økonomisk ramme 2025'!E11</f>
        <v>10007579.994097073</v>
      </c>
      <c r="F8" s="62" t="s">
        <v>3</v>
      </c>
      <c r="G8" s="1"/>
    </row>
    <row r="9" spans="1:7" ht="15" customHeight="1" x14ac:dyDescent="0.35">
      <c r="A9" s="1"/>
      <c r="B9" s="53" t="s">
        <v>17</v>
      </c>
      <c r="C9" s="62"/>
      <c r="D9" s="62"/>
      <c r="E9" s="8">
        <f>SUM(E8:E8)*'Fane 11. Nøgletal'!C15</f>
        <v>356269.84778985579</v>
      </c>
      <c r="F9" s="62" t="s">
        <v>3</v>
      </c>
      <c r="G9" s="1"/>
    </row>
    <row r="10" spans="1:7" ht="15" customHeight="1" x14ac:dyDescent="0.35">
      <c r="A10" s="1"/>
      <c r="B10" s="53" t="s">
        <v>44</v>
      </c>
      <c r="C10" s="62"/>
      <c r="D10" s="62"/>
      <c r="E10" s="8">
        <f>-SUM(E8:E9)*'Fane 11. Nøgletal'!C20</f>
        <v>-176185.4473120778</v>
      </c>
      <c r="F10" s="62" t="s">
        <v>3</v>
      </c>
      <c r="G10" s="1"/>
    </row>
    <row r="11" spans="1:7" x14ac:dyDescent="0.35">
      <c r="A11" s="1"/>
      <c r="B11" s="28" t="s">
        <v>19</v>
      </c>
      <c r="C11" s="28"/>
      <c r="D11" s="28"/>
      <c r="E11" s="9">
        <f>SUM(E8:E10)</f>
        <v>10187664.394574851</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omk.'!C15*(1+'Fane 11. Nøgletal'!C15)^3</f>
        <v>4132842.0291714291</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Skattesagen'!G15</f>
        <v>0</v>
      </c>
      <c r="F17" s="55" t="s">
        <v>3</v>
      </c>
      <c r="G17" s="1"/>
    </row>
    <row r="18" spans="1:7" x14ac:dyDescent="0.35">
      <c r="A18" s="1"/>
      <c r="B18" s="54" t="s">
        <v>87</v>
      </c>
      <c r="C18" s="54"/>
      <c r="D18" s="54"/>
      <c r="E18" s="10">
        <f>SUM(E11,E13,E15,E17)</f>
        <v>14320506.42374628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WkR0ZbbEGBBTtQd3L857Fv4nXVX+09ydKkKXLIAjYfWnDHtJA6oU2Vj78PYiO9RfBZQHTZ/ATWieoXCIO78jVw==" saltValue="XKGz8TND0HAF8TjyXCAFs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88</v>
      </c>
      <c r="C3" s="92"/>
      <c r="D3" s="92"/>
      <c r="E3" s="92"/>
      <c r="F3" s="92"/>
      <c r="G3" s="1"/>
    </row>
    <row r="4" spans="1:7" ht="29.2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89</v>
      </c>
      <c r="C8" s="54"/>
      <c r="D8" s="54"/>
      <c r="E8" s="54"/>
      <c r="F8" s="54"/>
      <c r="G8" s="1"/>
    </row>
    <row r="9" spans="1:7" x14ac:dyDescent="0.35">
      <c r="A9" s="1"/>
      <c r="B9" s="93" t="s">
        <v>22</v>
      </c>
      <c r="C9" s="93"/>
      <c r="D9" s="93"/>
      <c r="E9" s="7">
        <v>9525665.9442712292</v>
      </c>
      <c r="F9" s="62" t="s">
        <v>3</v>
      </c>
      <c r="G9" s="1"/>
    </row>
    <row r="10" spans="1:7" x14ac:dyDescent="0.35">
      <c r="A10" s="1"/>
      <c r="B10" s="95" t="s">
        <v>103</v>
      </c>
      <c r="C10" s="96"/>
      <c r="D10" s="97"/>
      <c r="E10" s="7">
        <v>0</v>
      </c>
      <c r="F10" s="62" t="s">
        <v>3</v>
      </c>
      <c r="G10" s="1"/>
    </row>
    <row r="11" spans="1:7" x14ac:dyDescent="0.35">
      <c r="A11" s="1"/>
      <c r="B11" s="94" t="s">
        <v>50</v>
      </c>
      <c r="C11" s="94"/>
      <c r="D11" s="94"/>
      <c r="E11" s="7">
        <v>0</v>
      </c>
      <c r="F11" s="62" t="s">
        <v>3</v>
      </c>
      <c r="G11" s="1"/>
    </row>
    <row r="12" spans="1:7" x14ac:dyDescent="0.35">
      <c r="A12" s="1"/>
      <c r="B12" s="94" t="s">
        <v>54</v>
      </c>
      <c r="C12" s="94"/>
      <c r="D12" s="94"/>
      <c r="E12" s="7">
        <v>0</v>
      </c>
      <c r="F12" s="62" t="s">
        <v>3</v>
      </c>
      <c r="G12" s="1"/>
    </row>
    <row r="13" spans="1:7" x14ac:dyDescent="0.35">
      <c r="A13" s="1"/>
      <c r="B13" s="94" t="s">
        <v>51</v>
      </c>
      <c r="C13" s="94"/>
      <c r="D13" s="94"/>
      <c r="E13" s="8">
        <v>0</v>
      </c>
      <c r="F13" s="62" t="s">
        <v>3</v>
      </c>
      <c r="G13" s="1"/>
    </row>
    <row r="14" spans="1:7" x14ac:dyDescent="0.35">
      <c r="A14" s="1"/>
      <c r="B14" s="94" t="s">
        <v>17</v>
      </c>
      <c r="C14" s="94"/>
      <c r="D14" s="94"/>
      <c r="E14" s="8">
        <f>E9*'Fane 11. Nøgletal'!C13+SUM(E11:E13)*'Fane 11. Nøgletal'!C14</f>
        <v>116213.12452010901</v>
      </c>
      <c r="F14" s="62" t="s">
        <v>3</v>
      </c>
      <c r="G14" s="1"/>
    </row>
    <row r="15" spans="1:7" x14ac:dyDescent="0.35">
      <c r="A15" s="1"/>
      <c r="B15" s="94" t="s">
        <v>44</v>
      </c>
      <c r="C15" s="94"/>
      <c r="D15" s="94"/>
      <c r="E15" s="8">
        <f>-SUM(E9:E14)*'Fane 11. Nøgletal'!C20</f>
        <v>-163911.94416945273</v>
      </c>
      <c r="F15" s="62" t="s">
        <v>3</v>
      </c>
      <c r="G15" s="1"/>
    </row>
    <row r="16" spans="1:7" x14ac:dyDescent="0.35">
      <c r="A16" s="1"/>
      <c r="B16" s="99" t="s">
        <v>19</v>
      </c>
      <c r="C16" s="99"/>
      <c r="D16" s="99"/>
      <c r="E16" s="33">
        <f>SUM(E9:E15)</f>
        <v>9477967.1246218849</v>
      </c>
      <c r="F16" s="34" t="s">
        <v>3</v>
      </c>
      <c r="G16" s="1"/>
    </row>
    <row r="17" spans="1:7" x14ac:dyDescent="0.35">
      <c r="A17" s="1"/>
      <c r="B17" s="100" t="s">
        <v>11</v>
      </c>
      <c r="C17" s="100"/>
      <c r="D17" s="100"/>
      <c r="E17" s="54"/>
      <c r="F17" s="54"/>
      <c r="G17" s="1"/>
    </row>
    <row r="18" spans="1:7" x14ac:dyDescent="0.35">
      <c r="A18" s="1"/>
      <c r="B18" s="101" t="s">
        <v>11</v>
      </c>
      <c r="C18" s="101"/>
      <c r="D18" s="101"/>
      <c r="E18" s="9">
        <v>2929030.3280566605</v>
      </c>
      <c r="F18" s="55" t="s">
        <v>3</v>
      </c>
      <c r="G18" s="1"/>
    </row>
    <row r="19" spans="1:7" ht="15.4" customHeight="1" x14ac:dyDescent="0.35">
      <c r="A19" s="1"/>
      <c r="B19" s="54" t="s">
        <v>36</v>
      </c>
      <c r="C19" s="54"/>
      <c r="D19" s="54"/>
      <c r="E19" s="54"/>
      <c r="F19" s="54"/>
      <c r="G19" s="1"/>
    </row>
    <row r="20" spans="1:7" ht="15.75" customHeight="1" x14ac:dyDescent="0.35">
      <c r="A20" s="1"/>
      <c r="B20" s="102" t="s">
        <v>33</v>
      </c>
      <c r="C20" s="103"/>
      <c r="D20" s="104"/>
      <c r="E20" s="52">
        <v>0</v>
      </c>
      <c r="F20" s="27" t="s">
        <v>3</v>
      </c>
      <c r="G20" s="1"/>
    </row>
    <row r="21" spans="1:7" x14ac:dyDescent="0.35">
      <c r="A21" s="1"/>
      <c r="B21" s="102" t="s">
        <v>34</v>
      </c>
      <c r="C21" s="103"/>
      <c r="D21" s="104"/>
      <c r="E21" s="52">
        <v>0</v>
      </c>
      <c r="F21" s="27" t="s">
        <v>3</v>
      </c>
      <c r="G21" s="1"/>
    </row>
    <row r="22" spans="1:7" x14ac:dyDescent="0.35">
      <c r="A22" s="1"/>
      <c r="B22" s="105" t="s">
        <v>37</v>
      </c>
      <c r="C22" s="106"/>
      <c r="D22" s="107"/>
      <c r="E22" s="9">
        <f>SUM(E20:E21)</f>
        <v>0</v>
      </c>
      <c r="F22" s="9" t="s">
        <v>3</v>
      </c>
      <c r="G22" s="1"/>
    </row>
    <row r="23" spans="1:7" ht="15.75" customHeight="1" x14ac:dyDescent="0.35">
      <c r="A23" s="1"/>
      <c r="B23" s="54" t="s">
        <v>62</v>
      </c>
      <c r="C23" s="54"/>
      <c r="D23" s="54"/>
      <c r="E23" s="54"/>
      <c r="F23" s="54"/>
      <c r="G23" s="1"/>
    </row>
    <row r="24" spans="1:7" x14ac:dyDescent="0.35">
      <c r="A24" s="1"/>
      <c r="B24" s="67" t="s">
        <v>27</v>
      </c>
      <c r="C24" s="28"/>
      <c r="D24" s="28"/>
      <c r="E24" s="9">
        <v>1431945.4624365466</v>
      </c>
      <c r="F24" s="55" t="s">
        <v>3</v>
      </c>
      <c r="G24" s="1"/>
    </row>
    <row r="25" spans="1:7" x14ac:dyDescent="0.35">
      <c r="A25" s="1"/>
      <c r="B25" s="67" t="s">
        <v>63</v>
      </c>
      <c r="C25" s="28"/>
      <c r="D25" s="28"/>
      <c r="E25" s="9">
        <v>0</v>
      </c>
      <c r="F25" s="55" t="s">
        <v>3</v>
      </c>
      <c r="G25" s="1"/>
    </row>
    <row r="26" spans="1:7" x14ac:dyDescent="0.35">
      <c r="A26" s="1"/>
      <c r="B26" s="54" t="s">
        <v>75</v>
      </c>
      <c r="C26" s="54"/>
      <c r="D26" s="54"/>
      <c r="E26" s="54"/>
      <c r="F26" s="54"/>
      <c r="G26" s="1"/>
    </row>
    <row r="27" spans="1:7" x14ac:dyDescent="0.35">
      <c r="A27" s="1"/>
      <c r="B27" s="108" t="s">
        <v>76</v>
      </c>
      <c r="C27" s="109"/>
      <c r="D27" s="110"/>
      <c r="E27" s="9">
        <f>'Fane 6. Skattesagen'!G11</f>
        <v>0</v>
      </c>
      <c r="F27" s="55" t="s">
        <v>3</v>
      </c>
      <c r="G27" s="1"/>
    </row>
    <row r="28" spans="1:7" ht="15" customHeight="1" x14ac:dyDescent="0.35">
      <c r="A28" s="1"/>
      <c r="B28" s="35" t="s">
        <v>149</v>
      </c>
      <c r="C28" s="35"/>
      <c r="D28" s="35"/>
      <c r="E28" s="36">
        <f>E16+E18+E22+E24+E25+E27</f>
        <v>13838942.915115092</v>
      </c>
      <c r="F28" s="37" t="s">
        <v>3</v>
      </c>
      <c r="G28" s="1"/>
    </row>
    <row r="29" spans="1:7" ht="27" customHeight="1" x14ac:dyDescent="0.35">
      <c r="A29" s="1"/>
      <c r="B29" s="98" t="s">
        <v>90</v>
      </c>
      <c r="C29" s="98"/>
      <c r="D29" s="98"/>
      <c r="E29" s="98"/>
      <c r="F29" s="98"/>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30"/>
      <c r="B49" s="30"/>
      <c r="C49" s="30"/>
      <c r="D49" s="30"/>
      <c r="E49" s="30"/>
      <c r="F49" s="30"/>
      <c r="G49" s="30"/>
    </row>
    <row r="50" spans="1:7" x14ac:dyDescent="0.35">
      <c r="A50" s="30"/>
      <c r="B50" s="30"/>
      <c r="C50" s="30"/>
      <c r="D50" s="30"/>
      <c r="E50" s="30"/>
      <c r="F50" s="30"/>
      <c r="G50" s="30"/>
    </row>
    <row r="51" spans="1:7" x14ac:dyDescent="0.35">
      <c r="A51" s="30"/>
      <c r="B51" s="30"/>
      <c r="C51" s="30"/>
      <c r="D51" s="30"/>
      <c r="E51" s="30"/>
      <c r="F51" s="30"/>
      <c r="G51" s="30"/>
    </row>
    <row r="52" spans="1:7" x14ac:dyDescent="0.35">
      <c r="A52" s="30"/>
      <c r="B52" s="30"/>
      <c r="C52" s="30"/>
      <c r="D52" s="30"/>
      <c r="E52" s="30"/>
      <c r="F52" s="30"/>
      <c r="G52" s="30"/>
    </row>
    <row r="53" spans="1:7" x14ac:dyDescent="0.35">
      <c r="A53" s="30"/>
      <c r="B53" s="30"/>
      <c r="C53" s="30"/>
      <c r="D53" s="30"/>
      <c r="E53" s="30"/>
      <c r="F53" s="30"/>
      <c r="G53" s="30"/>
    </row>
    <row r="54" spans="1:7" x14ac:dyDescent="0.35">
      <c r="A54" s="30"/>
      <c r="B54" s="30"/>
      <c r="C54" s="30"/>
      <c r="D54" s="30"/>
      <c r="E54" s="30"/>
      <c r="F54" s="30"/>
      <c r="G54" s="30"/>
    </row>
    <row r="55" spans="1:7" x14ac:dyDescent="0.35">
      <c r="A55" s="30"/>
      <c r="B55" s="30"/>
      <c r="C55" s="30"/>
      <c r="D55" s="30"/>
      <c r="E55" s="30"/>
      <c r="F55" s="30"/>
      <c r="G55" s="30"/>
    </row>
    <row r="56" spans="1:7" x14ac:dyDescent="0.35">
      <c r="A56" s="30"/>
      <c r="B56" s="30"/>
      <c r="C56" s="30"/>
      <c r="D56" s="30"/>
      <c r="E56" s="30"/>
      <c r="F56" s="30"/>
      <c r="G56" s="30"/>
    </row>
  </sheetData>
  <sheetProtection algorithmName="SHA-512" hashValue="QulITPQ5hTWTZIOPsE5q6nLXwXAEG4+AT12JV0A1+dnDJHFDOBso6wn6D8ZSS4fmCUYcECcHDsl0x11ol4nb/A==" saltValue="9hfh926Yzm0X5/R3BN/jX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5" t="s">
        <v>109</v>
      </c>
      <c r="D9" s="55"/>
      <c r="E9" s="1"/>
      <c r="F9" s="1"/>
    </row>
    <row r="10" spans="1:6" x14ac:dyDescent="0.35">
      <c r="A10" s="1"/>
      <c r="B10" s="23" t="s">
        <v>127</v>
      </c>
      <c r="C10" s="8">
        <v>3420391</v>
      </c>
      <c r="D10" s="12" t="s">
        <v>3</v>
      </c>
      <c r="E10" s="1"/>
      <c r="F10" s="1"/>
    </row>
    <row r="11" spans="1:6" x14ac:dyDescent="0.35">
      <c r="A11" s="1"/>
      <c r="B11" s="23" t="s">
        <v>128</v>
      </c>
      <c r="C11" s="8">
        <v>17183</v>
      </c>
      <c r="D11" s="12" t="s">
        <v>3</v>
      </c>
      <c r="E11" s="1"/>
      <c r="F11" s="1"/>
    </row>
    <row r="12" spans="1:6" x14ac:dyDescent="0.35">
      <c r="A12" s="1"/>
      <c r="B12" s="23" t="s">
        <v>129</v>
      </c>
      <c r="C12" s="8">
        <v>24682.400000000001</v>
      </c>
      <c r="D12" s="12" t="s">
        <v>3</v>
      </c>
      <c r="E12" s="1"/>
      <c r="F12" s="1"/>
    </row>
    <row r="13" spans="1:6" x14ac:dyDescent="0.35">
      <c r="A13" s="1"/>
      <c r="B13" s="23" t="s">
        <v>130</v>
      </c>
      <c r="C13" s="8">
        <v>7417</v>
      </c>
      <c r="D13" s="12" t="s">
        <v>3</v>
      </c>
      <c r="E13" s="1"/>
      <c r="F13" s="1"/>
    </row>
    <row r="14" spans="1:6" x14ac:dyDescent="0.35">
      <c r="A14" s="1"/>
      <c r="B14" s="73" t="s">
        <v>92</v>
      </c>
      <c r="C14" s="10">
        <f>SUM(C10:C13)</f>
        <v>3469673.4</v>
      </c>
      <c r="D14" s="11" t="s">
        <v>3</v>
      </c>
      <c r="E14" s="1"/>
      <c r="F14" s="1"/>
    </row>
    <row r="15" spans="1:6" x14ac:dyDescent="0.35">
      <c r="A15" s="1"/>
      <c r="B15" s="73" t="s">
        <v>93</v>
      </c>
      <c r="C15" s="10">
        <f>C14*(1+'Fane 11. Nøgletal'!C15)^2</f>
        <v>3721111.4713602243</v>
      </c>
      <c r="D15" s="11" t="s">
        <v>3</v>
      </c>
      <c r="E15" s="1"/>
      <c r="F15" s="1"/>
    </row>
    <row r="16" spans="1:6" x14ac:dyDescent="0.35">
      <c r="A16" s="1"/>
      <c r="B16" s="14"/>
      <c r="C16" s="13"/>
      <c r="D16" s="13"/>
      <c r="E16" s="1"/>
      <c r="F16" s="1"/>
    </row>
    <row r="17" spans="1:6" x14ac:dyDescent="0.35">
      <c r="A17" s="1"/>
      <c r="B17" s="14"/>
      <c r="C17" s="13"/>
      <c r="D17" s="13"/>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30"/>
      <c r="B51" s="30"/>
      <c r="C51" s="30"/>
      <c r="D51" s="30"/>
      <c r="E51" s="30"/>
      <c r="F51" s="30"/>
    </row>
  </sheetData>
  <sheetProtection algorithmName="SHA-512" hashValue="JOTTQkbgAK69Y16dXqLvTEaXVK6BVlbTUoq4G60/O22dIELPo1A5yHeYfOY1e2gApVBLSDJODHcz5zss3FJQ6Q==" saltValue="L44brGzx+DMJ20cj0faNY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2" t="s">
        <v>153</v>
      </c>
      <c r="C3" s="92"/>
      <c r="D3" s="92"/>
      <c r="E3" s="92"/>
      <c r="F3" s="92"/>
      <c r="G3" s="1"/>
    </row>
    <row r="4" spans="1:7" ht="15" customHeight="1" x14ac:dyDescent="0.35">
      <c r="A4" s="1"/>
      <c r="B4" s="92"/>
      <c r="C4" s="92"/>
      <c r="D4" s="92"/>
      <c r="E4" s="92"/>
      <c r="F4" s="92"/>
      <c r="G4" s="1"/>
    </row>
    <row r="5" spans="1:7" ht="15" customHeight="1" x14ac:dyDescent="0.35">
      <c r="A5" s="1"/>
      <c r="B5" s="61"/>
      <c r="C5" s="61"/>
      <c r="D5" s="61"/>
      <c r="E5" s="61"/>
      <c r="F5" s="61"/>
      <c r="G5" s="1"/>
    </row>
    <row r="6" spans="1:7" ht="15" customHeight="1" x14ac:dyDescent="0.35">
      <c r="A6" s="1"/>
      <c r="B6" s="61"/>
      <c r="C6" s="61"/>
      <c r="D6" s="61"/>
      <c r="E6" s="61"/>
      <c r="F6" s="61"/>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1429550.358059261</v>
      </c>
      <c r="F9" s="12" t="s">
        <v>3</v>
      </c>
      <c r="G9" s="1"/>
    </row>
    <row r="10" spans="1:7" x14ac:dyDescent="0.35">
      <c r="A10" s="1"/>
      <c r="B10" s="118" t="s">
        <v>131</v>
      </c>
      <c r="C10" s="119"/>
      <c r="D10" s="120"/>
      <c r="E10" s="8">
        <v>1429550.358059261</v>
      </c>
      <c r="F10" s="12" t="s">
        <v>3</v>
      </c>
      <c r="G10" s="1"/>
    </row>
    <row r="11" spans="1:7" x14ac:dyDescent="0.35">
      <c r="A11" s="1"/>
      <c r="B11" s="73"/>
      <c r="C11" s="22"/>
      <c r="D11" s="22"/>
      <c r="E11" s="22"/>
      <c r="F11" s="74"/>
      <c r="G11" s="1"/>
    </row>
    <row r="12" spans="1:7" ht="68.25" customHeight="1" x14ac:dyDescent="0.35">
      <c r="A12" s="1"/>
      <c r="B12" s="124" t="s">
        <v>150</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v>0</v>
      </c>
      <c r="F15" s="12" t="s">
        <v>3</v>
      </c>
      <c r="G15" s="1"/>
    </row>
    <row r="16" spans="1:7" x14ac:dyDescent="0.35">
      <c r="A16" s="1"/>
      <c r="B16" s="118" t="s">
        <v>132</v>
      </c>
      <c r="C16" s="119"/>
      <c r="D16" s="120"/>
      <c r="E16" s="8">
        <v>0</v>
      </c>
      <c r="F16" s="12" t="s">
        <v>3</v>
      </c>
      <c r="G16" s="1"/>
    </row>
    <row r="17" spans="1:7" x14ac:dyDescent="0.35">
      <c r="A17" s="1"/>
      <c r="B17" s="73"/>
      <c r="C17" s="22"/>
      <c r="D17" s="22"/>
      <c r="E17" s="22"/>
      <c r="F17" s="74"/>
      <c r="G17" s="1"/>
    </row>
    <row r="18" spans="1:7" ht="31.5" customHeight="1" x14ac:dyDescent="0.35">
      <c r="A18" s="1"/>
      <c r="B18" s="124" t="s">
        <v>151</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15328982.093132768</v>
      </c>
      <c r="F21" s="12" t="s">
        <v>3</v>
      </c>
      <c r="G21" s="1"/>
    </row>
    <row r="22" spans="1:7" x14ac:dyDescent="0.35">
      <c r="A22" s="1"/>
      <c r="B22" s="68" t="s">
        <v>133</v>
      </c>
      <c r="C22" s="69"/>
      <c r="D22" s="70"/>
      <c r="E22" s="8">
        <v>12286505.25</v>
      </c>
      <c r="F22" s="12" t="s">
        <v>3</v>
      </c>
      <c r="G22" s="1"/>
    </row>
    <row r="23" spans="1:7" x14ac:dyDescent="0.35">
      <c r="A23" s="1"/>
      <c r="B23" s="68" t="s">
        <v>26</v>
      </c>
      <c r="C23" s="69"/>
      <c r="D23" s="70"/>
      <c r="E23" s="8">
        <v>0</v>
      </c>
      <c r="F23" s="12" t="s">
        <v>3</v>
      </c>
      <c r="G23" s="1"/>
    </row>
    <row r="24" spans="1:7" x14ac:dyDescent="0.35">
      <c r="A24" s="1"/>
      <c r="B24" s="56" t="s">
        <v>152</v>
      </c>
      <c r="C24" s="57"/>
      <c r="D24" s="58"/>
      <c r="E24" s="51">
        <f>E21-(E22-E23)</f>
        <v>3042476.8431327678</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134</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0</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BBHKQT214FN75zJq73wU9oTCKjMdewAQIwtHhTOCfhyPO1c0c5asTPy9qv4Gu6BFiLLt9bB8z+AjJyg54dT8kQ==" saltValue="4cw2epTNbHmy43vzzXo1O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8" t="s">
        <v>124</v>
      </c>
      <c r="C9" s="109"/>
      <c r="D9" s="109"/>
      <c r="E9" s="109"/>
      <c r="F9" s="109"/>
      <c r="G9" s="109"/>
      <c r="H9" s="110"/>
      <c r="I9" s="1"/>
    </row>
    <row r="10" spans="1:9" x14ac:dyDescent="0.35">
      <c r="A10" s="1"/>
      <c r="B10" s="95" t="s">
        <v>138</v>
      </c>
      <c r="C10" s="96"/>
      <c r="D10" s="96"/>
      <c r="E10" s="96"/>
      <c r="F10" s="97"/>
      <c r="G10" s="50">
        <v>0</v>
      </c>
      <c r="H10" s="8" t="s">
        <v>3</v>
      </c>
      <c r="I10" s="1"/>
    </row>
    <row r="11" spans="1:9" x14ac:dyDescent="0.35">
      <c r="A11" s="1"/>
      <c r="B11" s="95" t="s">
        <v>139</v>
      </c>
      <c r="C11" s="96"/>
      <c r="D11" s="96"/>
      <c r="E11" s="96"/>
      <c r="F11" s="97"/>
      <c r="G11" s="50">
        <v>0</v>
      </c>
      <c r="H11" s="8" t="s">
        <v>3</v>
      </c>
      <c r="I11" s="1"/>
    </row>
    <row r="12" spans="1:9" x14ac:dyDescent="0.35">
      <c r="A12" s="1"/>
      <c r="B12" s="95" t="s">
        <v>140</v>
      </c>
      <c r="C12" s="96"/>
      <c r="D12" s="96"/>
      <c r="E12" s="96"/>
      <c r="F12" s="97"/>
      <c r="G12" s="8">
        <v>0</v>
      </c>
      <c r="H12" s="8" t="s">
        <v>3</v>
      </c>
      <c r="I12" s="1"/>
    </row>
    <row r="13" spans="1:9" x14ac:dyDescent="0.35">
      <c r="A13" s="1"/>
      <c r="B13" s="95" t="s">
        <v>141</v>
      </c>
      <c r="C13" s="96"/>
      <c r="D13" s="96"/>
      <c r="E13" s="96"/>
      <c r="F13" s="97"/>
      <c r="G13" s="8">
        <v>0</v>
      </c>
      <c r="H13" s="8" t="s">
        <v>3</v>
      </c>
      <c r="I13" s="1"/>
    </row>
    <row r="14" spans="1:9" x14ac:dyDescent="0.35">
      <c r="A14" s="1"/>
      <c r="B14" s="95" t="s">
        <v>142</v>
      </c>
      <c r="C14" s="96"/>
      <c r="D14" s="96"/>
      <c r="E14" s="96"/>
      <c r="F14" s="97"/>
      <c r="G14" s="8">
        <v>0</v>
      </c>
      <c r="H14" s="8" t="s">
        <v>3</v>
      </c>
      <c r="I14" s="1"/>
    </row>
    <row r="15" spans="1:9" x14ac:dyDescent="0.35">
      <c r="A15" s="1"/>
      <c r="B15" s="95" t="s">
        <v>143</v>
      </c>
      <c r="C15" s="96"/>
      <c r="D15" s="96"/>
      <c r="E15" s="96"/>
      <c r="F15" s="97"/>
      <c r="G15" s="8">
        <v>0</v>
      </c>
      <c r="H15" s="8" t="s">
        <v>3</v>
      </c>
      <c r="I15" s="1"/>
    </row>
    <row r="16" spans="1:9" x14ac:dyDescent="0.35">
      <c r="A16" s="1"/>
      <c r="B16" s="95" t="s">
        <v>144</v>
      </c>
      <c r="C16" s="96"/>
      <c r="D16" s="96"/>
      <c r="E16" s="96"/>
      <c r="F16" s="97"/>
      <c r="G16" s="8">
        <v>0</v>
      </c>
      <c r="H16" s="8" t="s">
        <v>3</v>
      </c>
      <c r="I16" s="1"/>
    </row>
    <row r="17" spans="1:9" x14ac:dyDescent="0.35">
      <c r="A17" s="1"/>
      <c r="B17" s="95" t="s">
        <v>145</v>
      </c>
      <c r="C17" s="96"/>
      <c r="D17" s="96"/>
      <c r="E17" s="96"/>
      <c r="F17" s="97"/>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iBCCEuDJt+UamODBR5mlELk6eLBmruh3vZDJaX02L/i+WA9DFjXWsZO5pLRMdG0Dlts4FtlN6rRznZFhvmHGqA==" saltValue="+i70sRFuU1awKWav2qQ4P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2022-08-23T19:04:21Z</dcterms:modified>
</cp:coreProperties>
</file>