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NFS Spildevand AS (S071)\ØR2025\"/>
    </mc:Choice>
  </mc:AlternateContent>
  <xr:revisionPtr revIDLastSave="0" documentId="13_ncr:1_{37AD785B-BEFB-4E46-96C4-AD2E7B3ED3D6}"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<sst xmlns="http://schemas.openxmlformats.org/spreadsheetml/2006/main" count="551" uniqueCount="236">
  <si>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</si>
  <si>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</si>
  <si>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</si>
  <si>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</si>
  <si>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</si>
  <si>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</si>
  <si>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</si>
  <si>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</si>
  <si>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</si>
  <si>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</si>
  <si>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</si>
  <si>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</si>
  <si>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</si>
  <si>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</si>
  <si>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</si>
  <si>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</si>
  <si>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</si>
  <si>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</si>
  <si>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</si>
  <si>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</si>
  <si>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</si>
  <si>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</si>
  <si>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</si>
  <si>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</si>
  <si>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</si>
  <si>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</si>
  <si>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</si>
  <si>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</si>
  <si>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</si>
  <si>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</si>
  <si>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</si>
  <si>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</si>
  <si>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</si>
  <si>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</si>
  <si>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</si>
  <si>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</si>
  <si>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</si>
  <si>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</si>
  <si>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</si>
  <si>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</si>
  <si>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</si>
  <si>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</si>
  <si>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</si>
  <si>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</si>
  <si>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</si>
  <si>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</si>
  <si>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</si>
  <si>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</si>
  <si>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</si>
  <si>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</si>
  <si>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</si>
  <si>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</si>
  <si>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</si>
  <si>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</si>
  <si>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</si>
  <si>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</si>
  <si>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</si>
  <si>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</si>
  <si>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</si>
  <si>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</si>
  <si>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</si>
  <si>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</si>
  <si>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</si>
  <si>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</si>
  <si>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</si>
  <si>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</si>
  <si>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</si>
  <si>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</si>
  <si>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</si>
  <si>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</si>
  <si>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</si>
  <si>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</si>
  <si>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</si>
  <si>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</si>
  <si>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</si>
  <si>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</si>
  <si>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</si>
  <si>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</si>
  <si>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</si>
  <si>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</si>
  <si>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</si>
  <si>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</si>
  <si>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</si>
  <si>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</si>
  <si>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</si>
  <si>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</si>
  <si>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</si>
  <si>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</si>
  <si>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</si>
  <si>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</si>
  <si>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</si>
  <si>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</si>
  <si>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</si>
  <si>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</si>
  <si>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</si>
  <si>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</si>
  <si>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</si>
  <si>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</si>
  <si>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</si>
  <si>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</si>
  <si>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</si>
  <si>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</si>
  <si>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</si>
  <si>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</si>
  <si>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</si>
  <si>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</si>
  <si>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</si>
  <si>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</si>
  <si>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</si>
  <si>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</si>
  <si>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</si>
  <si>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</si>
  <si>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</si>
  <si>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</si>
  <si>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</si>
  <si>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</si>
  <si>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</si>
  <si>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</si>
  <si>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</si>
  <si>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</si>
  <si>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</si>
  <si>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</si>
  <si>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</si>
  <si>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</si>
  <si>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</si>
  <si>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</si>
  <si>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</si>
  <si>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</si>
  <si>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</si>
  <si>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</si>
  <si>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</si>
  <si>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</si>
  <si>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</si>
  <si>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</si>
  <si>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</si>
  <si>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</si>
  <si>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</si>
  <si>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</si>
  <si>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</si>
  <si>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</si>
  <si>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</si>
  <si>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</si>
  <si>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</si>
  <si>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</si>
  <si>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</si>
  <si>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</si>
  <si>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</si>
  <si>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</si>
  <si>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</si>
  <si>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</si>
  <si>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</si>
  <si>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</si>
  <si>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</si>
  <si>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</si>
  <si>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</si>
  <si>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</si>
  <si>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</si>
  <si>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</si>
  <si>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</si>
  <si>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</si>
  <si>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</si>
  <si>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</si>
  <si>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</si>
  <si>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</si>
  <si>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</si>
  <si>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</si>
  <si>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</si>
  <si>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</si>
  <si>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</si>
  <si>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</si>
  <si>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</si>
  <si>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</si>
  <si>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</si>
  <si>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</si>
  <si>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</si>
  <si>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</si>
  <si>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</si>
  <si>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</si>
  <si>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</si>
  <si>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</si>
  <si>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</si>
  <si>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</si>
  <si>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</si>
  <si>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</si>
  <si>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</si>
  <si>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</si>
  <si>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</si>
  <si>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</si>
  <si>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</si>
  <si>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</si>
  <si>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</si>
  <si>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</si>
  <si>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</si>
  <si>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</si>
  <si>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</si>
  <si>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</si>
  <si>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</si>
  <si>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</si>
  <si>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</si>
  <si>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</si>
  <si>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</si>
  <si>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</si>
  <si>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</si>
  <si>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</si>
  <si>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</si>
  <si>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</si>
  <si>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</si>
  <si>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</si>
  <si>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</si>
  <si>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</si>
  <si>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</si>
  <si>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</si>
  <si>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</si>
  <si>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</si>
  <si>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</si>
  <si>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</si>
  <si>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</si>
  <si>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</si>
  <si>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</si>
  <si>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</si>
  <si>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</si>
  <si>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</si>
  <si>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</si>
  <si>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</si>
  <si>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</si>
  <si>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</si>
  <si>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</si>
  <si>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</si>
  <si>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</si>
  <si>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</si>
  <si>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</si>
  <si>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</si>
  <si>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Gebyr til Miljøstyrelsen</t>
  </si>
  <si>
    <t>Til statusmeddelelse for 2025</t>
  </si>
  <si>
    <t>Udvidelse af forsyningsområde</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</si>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</sst>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7" t="s">
        <v>4</v>
      </c>
      <c r="D6" s="87"/>
      <c r="E6" s="87"/>
      <c r="F6" s="87"/>
      <c r="G6" s="3"/>
    </row>
    <row r="7" spans="1:7" ht="15" customHeight="1" x14ac:dyDescent="0.25">
      <c r="A7" s="1"/>
      <c r="B7" s="3"/>
      <c r="C7" s="87"/>
      <c r="D7" s="87"/>
      <c r="E7" s="87"/>
      <c r="F7" s="87"/>
      <c r="G7" s="3"/>
    </row>
    <row r="8" spans="1:7" ht="15.75" x14ac:dyDescent="0.25">
      <c r="A8" s="1"/>
      <c r="B8" s="4"/>
      <c r="C8" s="95" t="s">
        <v>233</v>
      </c>
      <c r="D8" s="95"/>
      <c r="E8" s="95"/>
      <c r="F8" s="95"/>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4" t="s">
        <v>5</v>
      </c>
      <c r="D11" s="94"/>
      <c r="E11" s="94"/>
      <c r="F11" s="94"/>
      <c r="G11" s="5"/>
    </row>
    <row r="12" spans="1:7" x14ac:dyDescent="0.25">
      <c r="A12" s="1"/>
      <c r="B12" s="1"/>
      <c r="C12" s="1"/>
      <c r="D12" s="1"/>
      <c r="E12" s="1"/>
      <c r="F12" s="1"/>
      <c r="G12" s="5"/>
    </row>
    <row r="13" spans="1:7" x14ac:dyDescent="0.25">
      <c r="A13" s="1"/>
      <c r="B13" s="6" t="s">
        <v>6</v>
      </c>
      <c r="C13" s="99" t="s">
        <v>127</v>
      </c>
      <c r="D13" s="100"/>
      <c r="E13" s="100"/>
      <c r="F13" s="101"/>
      <c r="G13" s="5"/>
    </row>
    <row r="14" spans="1:7" x14ac:dyDescent="0.25">
      <c r="A14" s="1"/>
      <c r="B14" s="6" t="s">
        <v>16</v>
      </c>
      <c r="C14" s="84" t="s">
        <v>186</v>
      </c>
      <c r="D14" s="85"/>
      <c r="E14" s="85"/>
      <c r="F14" s="86"/>
      <c r="G14" s="5"/>
    </row>
    <row r="15" spans="1:7" x14ac:dyDescent="0.25">
      <c r="A15" s="1"/>
      <c r="B15" s="6" t="s">
        <v>30</v>
      </c>
      <c r="C15" s="84" t="s">
        <v>149</v>
      </c>
      <c r="D15" s="85"/>
      <c r="E15" s="85"/>
      <c r="F15" s="86"/>
      <c r="G15" s="5"/>
    </row>
    <row r="16" spans="1:7" x14ac:dyDescent="0.25">
      <c r="A16" s="1"/>
      <c r="B16" s="6" t="s">
        <v>31</v>
      </c>
      <c r="C16" s="84" t="s">
        <v>151</v>
      </c>
      <c r="D16" s="85"/>
      <c r="E16" s="85"/>
      <c r="F16" s="86"/>
      <c r="G16" s="5"/>
    </row>
    <row r="17" spans="1:8" x14ac:dyDescent="0.25">
      <c r="A17" s="1"/>
      <c r="B17" s="6" t="s">
        <v>61</v>
      </c>
      <c r="C17" s="84" t="s">
        <v>152</v>
      </c>
      <c r="D17" s="85"/>
      <c r="E17" s="85"/>
      <c r="F17" s="86"/>
      <c r="G17" s="5"/>
    </row>
    <row r="18" spans="1:8" x14ac:dyDescent="0.25">
      <c r="A18" s="1"/>
      <c r="B18" s="6" t="s">
        <v>53</v>
      </c>
      <c r="C18" s="96" t="s">
        <v>45</v>
      </c>
      <c r="D18" s="97"/>
      <c r="E18" s="97"/>
      <c r="F18" s="98"/>
      <c r="G18" s="5"/>
    </row>
    <row r="19" spans="1:8" x14ac:dyDescent="0.25">
      <c r="A19" s="1"/>
      <c r="B19" s="6" t="s">
        <v>54</v>
      </c>
      <c r="C19" s="96" t="s">
        <v>46</v>
      </c>
      <c r="D19" s="97"/>
      <c r="E19" s="97"/>
      <c r="F19" s="98"/>
      <c r="G19" s="5"/>
    </row>
    <row r="20" spans="1:8" x14ac:dyDescent="0.25">
      <c r="A20" s="1"/>
      <c r="B20" s="6" t="s">
        <v>7</v>
      </c>
      <c r="C20" s="96" t="s">
        <v>10</v>
      </c>
      <c r="D20" s="97"/>
      <c r="E20" s="97"/>
      <c r="F20" s="98"/>
      <c r="G20" s="5"/>
    </row>
    <row r="21" spans="1:8" x14ac:dyDescent="0.25">
      <c r="A21" s="1"/>
      <c r="B21" s="6" t="s">
        <v>55</v>
      </c>
      <c r="C21" s="88" t="s">
        <v>12</v>
      </c>
      <c r="D21" s="89"/>
      <c r="E21" s="89"/>
      <c r="F21" s="90"/>
      <c r="G21" s="5"/>
    </row>
    <row r="22" spans="1:8" x14ac:dyDescent="0.25">
      <c r="A22" s="1"/>
      <c r="B22" s="6" t="s">
        <v>39</v>
      </c>
      <c r="C22" s="91" t="s">
        <v>153</v>
      </c>
      <c r="D22" s="92"/>
      <c r="E22" s="92"/>
      <c r="F22" s="93"/>
      <c r="G22" s="5"/>
    </row>
    <row r="23" spans="1:8" x14ac:dyDescent="0.25">
      <c r="A23" s="1"/>
      <c r="B23" s="6" t="s">
        <v>8</v>
      </c>
      <c r="C23" s="91" t="s">
        <v>112</v>
      </c>
      <c r="D23" s="92"/>
      <c r="E23" s="92"/>
      <c r="F23" s="93"/>
      <c r="G23" s="5"/>
    </row>
    <row r="24" spans="1:8" x14ac:dyDescent="0.25">
      <c r="A24" s="1"/>
      <c r="B24" s="6" t="s">
        <v>9</v>
      </c>
      <c r="C24" s="91" t="s">
        <v>154</v>
      </c>
      <c r="D24" s="92"/>
      <c r="E24" s="92"/>
      <c r="F24" s="93"/>
      <c r="G24" s="5"/>
    </row>
    <row r="25" spans="1:8" x14ac:dyDescent="0.25">
      <c r="A25" s="1"/>
      <c r="B25" s="6" t="s">
        <v>97</v>
      </c>
      <c r="C25" s="91" t="s">
        <v>91</v>
      </c>
      <c r="D25" s="92"/>
      <c r="E25" s="92"/>
      <c r="F25" s="93"/>
      <c r="G25" s="1"/>
    </row>
    <row r="26" spans="1:8" x14ac:dyDescent="0.25">
      <c r="A26" s="1"/>
      <c r="B26" s="6" t="s">
        <v>98</v>
      </c>
      <c r="C26" s="91" t="s">
        <v>40</v>
      </c>
      <c r="D26" s="92"/>
      <c r="E26" s="92"/>
      <c r="F26" s="93"/>
      <c r="G26" s="1"/>
    </row>
    <row r="27" spans="1:8" x14ac:dyDescent="0.25">
      <c r="A27" s="1"/>
      <c r="B27" s="6" t="s">
        <v>99</v>
      </c>
      <c r="C27" s="91" t="s">
        <v>41</v>
      </c>
      <c r="D27" s="92"/>
      <c r="E27" s="92"/>
      <c r="F27" s="93"/>
      <c r="G27" s="1"/>
    </row>
    <row r="28" spans="1:8" x14ac:dyDescent="0.25">
      <c r="A28" s="1"/>
      <c r="B28" s="6" t="s">
        <v>15</v>
      </c>
      <c r="C28" s="91" t="s">
        <v>42</v>
      </c>
      <c r="D28" s="92"/>
      <c r="E28" s="92"/>
      <c r="F28" s="93"/>
      <c r="G28" s="1"/>
      <c r="H28" s="2" t="s">
        <v>150</v>
      </c>
    </row>
    <row r="29" spans="1:8" x14ac:dyDescent="0.25">
      <c r="A29" s="1"/>
      <c r="B29" s="6" t="s">
        <v>33</v>
      </c>
      <c r="C29" s="91" t="s">
        <v>68</v>
      </c>
      <c r="D29" s="92"/>
      <c r="E29" s="92"/>
      <c r="F29" s="93"/>
      <c r="G29" s="1"/>
    </row>
    <row r="30" spans="1:8" x14ac:dyDescent="0.25">
      <c r="A30" s="1"/>
      <c r="B30" s="6" t="s">
        <v>34</v>
      </c>
      <c r="C30" s="91" t="s">
        <v>32</v>
      </c>
      <c r="D30" s="92"/>
      <c r="E30" s="92"/>
      <c r="F30" s="93"/>
      <c r="G30" s="1"/>
    </row>
    <row r="31" spans="1:8" x14ac:dyDescent="0.25">
      <c r="A31" s="1"/>
      <c r="B31" s="6" t="s">
        <v>100</v>
      </c>
      <c r="C31" s="102" t="s">
        <v>52</v>
      </c>
      <c r="D31" s="103"/>
      <c r="E31" s="103"/>
      <c r="F31" s="104"/>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pcfsb3nMQ64W0z9DKxbDUAg8P/Zl8gbC1jh6wvku1PABkMllVlXllt+mhhBgucRP6i2eVyXCDCDk2XsgtZFxWA==" saltValue="6MWKmI/du8CuENSk2sq5bA=="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58</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9" t="s">
        <v>165</v>
      </c>
      <c r="C8" s="110"/>
      <c r="D8" s="111"/>
      <c r="E8" s="1"/>
    </row>
    <row r="9" spans="1:5" ht="15" customHeight="1" x14ac:dyDescent="0.25">
      <c r="A9" s="1"/>
      <c r="B9" s="27" t="s">
        <v>28</v>
      </c>
      <c r="C9" s="67" t="s">
        <v>166</v>
      </c>
      <c r="D9" s="11"/>
      <c r="E9" s="1"/>
    </row>
    <row r="10" spans="1:5" ht="15" customHeight="1" x14ac:dyDescent="0.25">
      <c r="A10" s="1"/>
      <c r="B10" s="72" t="s">
        <v>228</v>
      </c>
      <c r="C10" s="73">
        <v>1671637</v>
      </c>
      <c r="D10" s="14" t="s">
        <v>3</v>
      </c>
      <c r="E10" s="1"/>
    </row>
    <row r="11" spans="1:5" ht="15" customHeight="1" x14ac:dyDescent="0.25">
      <c r="A11" s="1"/>
      <c r="B11" s="72" t="s">
        <v>229</v>
      </c>
      <c r="C11" s="73">
        <v>69386</v>
      </c>
      <c r="D11" s="14" t="s">
        <v>3</v>
      </c>
      <c r="E11" s="1"/>
    </row>
    <row r="12" spans="1:5" ht="25.5" x14ac:dyDescent="0.25">
      <c r="A12" s="1"/>
      <c r="B12" s="72" t="s">
        <v>230</v>
      </c>
      <c r="C12" s="73">
        <v>572798</v>
      </c>
      <c r="D12" s="14" t="s">
        <v>3</v>
      </c>
      <c r="E12" s="1"/>
    </row>
    <row r="13" spans="1:5" x14ac:dyDescent="0.25">
      <c r="A13" s="1"/>
      <c r="B13" s="72" t="s">
        <v>231</v>
      </c>
      <c r="C13" s="73">
        <v>74990</v>
      </c>
      <c r="D13" s="14" t="s">
        <v>3</v>
      </c>
      <c r="E13" s="1"/>
    </row>
    <row r="14" spans="1:5" x14ac:dyDescent="0.25">
      <c r="A14" s="1"/>
      <c r="B14" s="72" t="s">
        <v>232</v>
      </c>
      <c r="C14" s="73">
        <v>18510</v>
      </c>
      <c r="D14" s="14" t="s">
        <v>3</v>
      </c>
      <c r="E14" s="1"/>
    </row>
    <row r="15" spans="1:5" x14ac:dyDescent="0.25">
      <c r="A15" s="1"/>
      <c r="B15" s="72"/>
      <c r="C15" s="73"/>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2407321</v>
      </c>
      <c r="D20" s="13" t="s">
        <v>3</v>
      </c>
      <c r="E20" s="1"/>
    </row>
    <row r="21" spans="1:5" x14ac:dyDescent="0.25">
      <c r="A21" s="1"/>
      <c r="B21" s="33" t="s">
        <v>168</v>
      </c>
      <c r="C21" s="12">
        <f>C20*(1+'Fane 15. Nøgletal'!C10)^2</f>
        <v>2737113.6014464898</v>
      </c>
      <c r="D21" s="13" t="s">
        <v>3</v>
      </c>
      <c r="E21" s="1"/>
    </row>
    <row r="22" spans="1:5" x14ac:dyDescent="0.25">
      <c r="A22" s="1"/>
      <c r="B22" s="16"/>
      <c r="C22" s="15"/>
      <c r="D22" s="15"/>
      <c r="E22" s="1"/>
    </row>
    <row r="23" spans="1:5" x14ac:dyDescent="0.25">
      <c r="A23" s="1"/>
      <c r="B23" s="16"/>
      <c r="C23" s="15"/>
      <c r="D23" s="15"/>
      <c r="E23" s="1"/>
    </row>
    <row r="24" spans="1:5" x14ac:dyDescent="0.25">
      <c r="A24" s="1"/>
      <c r="B24" s="109" t="s">
        <v>60</v>
      </c>
      <c r="C24" s="110"/>
      <c r="D24" s="111"/>
      <c r="E24" s="1"/>
    </row>
    <row r="25" spans="1:5" x14ac:dyDescent="0.25">
      <c r="A25" s="1"/>
      <c r="B25" s="37" t="s">
        <v>72</v>
      </c>
      <c r="C25" s="9"/>
      <c r="D25" s="14" t="s">
        <v>3</v>
      </c>
      <c r="E25" s="1"/>
    </row>
    <row r="26" spans="1:5" x14ac:dyDescent="0.25">
      <c r="A26" s="1"/>
      <c r="B26" s="37" t="s">
        <v>83</v>
      </c>
      <c r="C26" s="9"/>
      <c r="D26" s="14" t="s">
        <v>3</v>
      </c>
      <c r="E26" s="1"/>
    </row>
    <row r="27" spans="1:5" x14ac:dyDescent="0.25">
      <c r="A27" s="1"/>
      <c r="B27" s="37" t="s">
        <v>148</v>
      </c>
      <c r="C27" s="9"/>
      <c r="D27" s="14" t="s">
        <v>3</v>
      </c>
      <c r="E27" s="1"/>
    </row>
    <row r="28" spans="1:5" x14ac:dyDescent="0.25">
      <c r="A28" s="1"/>
      <c r="B28" s="34" t="s">
        <v>169</v>
      </c>
      <c r="C28" s="9"/>
      <c r="D28" s="36" t="s">
        <v>3</v>
      </c>
      <c r="E28" s="1"/>
    </row>
    <row r="29" spans="1:5" x14ac:dyDescent="0.25">
      <c r="A29" s="1"/>
      <c r="B29" s="109"/>
      <c r="C29" s="110"/>
      <c r="D29" s="111"/>
      <c r="E29" s="1"/>
    </row>
    <row r="30" spans="1:5" x14ac:dyDescent="0.25">
      <c r="A30" s="1"/>
      <c r="B30" s="1"/>
      <c r="C30" s="1"/>
      <c r="D30" s="1"/>
      <c r="E30" s="1"/>
    </row>
    <row r="31" spans="1:5" x14ac:dyDescent="0.25">
      <c r="A31" s="1"/>
      <c r="B31" s="1"/>
      <c r="C31" s="1"/>
      <c r="D31" s="1"/>
      <c r="E31" s="1"/>
    </row>
    <row r="32" spans="1:5" x14ac:dyDescent="0.25">
      <c r="A32" s="1"/>
      <c r="B32" s="109" t="s">
        <v>47</v>
      </c>
      <c r="C32" s="110"/>
      <c r="D32" s="111"/>
      <c r="E32" s="1"/>
    </row>
    <row r="33" spans="1:5" x14ac:dyDescent="0.25">
      <c r="A33" s="1"/>
      <c r="B33" s="37" t="s">
        <v>72</v>
      </c>
      <c r="C33" s="9"/>
      <c r="D33" s="14" t="s">
        <v>3</v>
      </c>
      <c r="E33" s="1"/>
    </row>
    <row r="34" spans="1:5" x14ac:dyDescent="0.25">
      <c r="A34" s="1"/>
      <c r="B34" s="37" t="s">
        <v>83</v>
      </c>
      <c r="C34" s="9"/>
      <c r="D34" s="14" t="s">
        <v>3</v>
      </c>
      <c r="E34" s="1"/>
    </row>
    <row r="35" spans="1:5" x14ac:dyDescent="0.25">
      <c r="A35" s="1"/>
      <c r="B35" s="37" t="s">
        <v>148</v>
      </c>
      <c r="C35" s="9"/>
      <c r="D35" s="14" t="s">
        <v>3</v>
      </c>
      <c r="E35" s="1"/>
    </row>
    <row r="36" spans="1:5" x14ac:dyDescent="0.25">
      <c r="A36" s="1"/>
      <c r="B36" s="34" t="s">
        <v>169</v>
      </c>
      <c r="C36" s="9"/>
      <c r="D36" s="36" t="s">
        <v>3</v>
      </c>
      <c r="E36" s="1"/>
    </row>
    <row r="37" spans="1:5" x14ac:dyDescent="0.25">
      <c r="A37" s="1"/>
      <c r="B37" s="109"/>
      <c r="C37" s="110"/>
      <c r="D37" s="11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kkKhiCaM4KF/yhogAK0q2q4LEPOvyYUUKQiPFFVIi1WWpg5joxyIzQnczWINiOJ0V2vj5KuofB6bSa3OD4Td+g==" saltValue="ZA1bktAahyyM+5iIQKm87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201</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5"/>
      <c r="C6" s="75"/>
      <c r="D6" s="75"/>
      <c r="E6" s="1"/>
    </row>
    <row r="7" spans="1:5" x14ac:dyDescent="0.25">
      <c r="A7" s="1"/>
      <c r="B7" s="1"/>
      <c r="C7" s="1"/>
      <c r="D7" s="1"/>
      <c r="E7" s="1"/>
    </row>
    <row r="8" spans="1:5" x14ac:dyDescent="0.25">
      <c r="A8" s="1"/>
      <c r="B8" s="109" t="s">
        <v>77</v>
      </c>
      <c r="C8" s="110"/>
      <c r="D8" s="111"/>
      <c r="E8" s="1"/>
    </row>
    <row r="9" spans="1:5" x14ac:dyDescent="0.25">
      <c r="A9" s="1"/>
      <c r="B9" s="65" t="s">
        <v>204</v>
      </c>
      <c r="C9" s="9">
        <v>1576035.4173205271</v>
      </c>
      <c r="D9" s="14" t="s">
        <v>3</v>
      </c>
      <c r="E9" s="1"/>
    </row>
    <row r="10" spans="1:5" x14ac:dyDescent="0.25">
      <c r="A10" s="1"/>
      <c r="B10" s="33"/>
      <c r="C10" s="28"/>
      <c r="D10" s="19"/>
      <c r="E10" s="1"/>
    </row>
    <row r="11" spans="1:5" ht="53.25" customHeight="1" x14ac:dyDescent="0.25">
      <c r="A11" s="1"/>
      <c r="B11" s="120" t="s">
        <v>212</v>
      </c>
      <c r="C11" s="121"/>
      <c r="D11" s="122"/>
      <c r="E11" s="1"/>
    </row>
    <row r="12" spans="1:5" x14ac:dyDescent="0.25">
      <c r="A12" s="1"/>
      <c r="B12" s="1"/>
      <c r="C12" s="1"/>
      <c r="D12" s="1"/>
      <c r="E12" s="1"/>
    </row>
    <row r="13" spans="1:5" x14ac:dyDescent="0.25">
      <c r="A13" s="1"/>
      <c r="B13" s="109" t="s">
        <v>78</v>
      </c>
      <c r="C13" s="110"/>
      <c r="D13" s="111"/>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20" t="s">
        <v>121</v>
      </c>
      <c r="C17" s="121"/>
      <c r="D17" s="122"/>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62867208.144382879</v>
      </c>
      <c r="D20" s="14" t="s">
        <v>3</v>
      </c>
      <c r="E20" s="1"/>
    </row>
    <row r="21" spans="1:5" x14ac:dyDescent="0.25">
      <c r="A21" s="1"/>
      <c r="B21" s="65" t="s">
        <v>207</v>
      </c>
      <c r="C21" s="9">
        <v>61495457</v>
      </c>
      <c r="D21" s="14" t="s">
        <v>3</v>
      </c>
      <c r="E21" s="1"/>
    </row>
    <row r="22" spans="1:5" x14ac:dyDescent="0.25">
      <c r="A22" s="1"/>
      <c r="B22" s="65" t="s">
        <v>29</v>
      </c>
      <c r="C22" s="9">
        <v>0</v>
      </c>
      <c r="D22" s="14" t="s">
        <v>3</v>
      </c>
      <c r="E22" s="1"/>
    </row>
    <row r="23" spans="1:5" x14ac:dyDescent="0.25">
      <c r="A23" s="1"/>
      <c r="B23" s="82" t="s">
        <v>208</v>
      </c>
      <c r="C23" s="57">
        <f>C20-C21-C22</f>
        <v>1371751.1443828791</v>
      </c>
      <c r="D23" s="17" t="s">
        <v>3</v>
      </c>
      <c r="E23" s="1"/>
    </row>
    <row r="24" spans="1:5" x14ac:dyDescent="0.25">
      <c r="A24" s="1"/>
      <c r="B24" s="33"/>
      <c r="C24" s="28"/>
      <c r="D24" s="19"/>
      <c r="E24" s="1"/>
    </row>
    <row r="25" spans="1:5" x14ac:dyDescent="0.25">
      <c r="A25" s="1"/>
      <c r="B25" s="1"/>
      <c r="C25" s="1"/>
      <c r="D25" s="1"/>
      <c r="E25" s="1"/>
    </row>
    <row r="26" spans="1:5" x14ac:dyDescent="0.25">
      <c r="A26" s="1"/>
      <c r="B26" s="109" t="s">
        <v>209</v>
      </c>
      <c r="C26" s="110"/>
      <c r="D26" s="111"/>
      <c r="E26" s="1"/>
    </row>
    <row r="27" spans="1:5" x14ac:dyDescent="0.25">
      <c r="A27" s="1"/>
      <c r="B27" s="82" t="s">
        <v>210</v>
      </c>
      <c r="C27" s="57">
        <f>IF(AND(C15&lt;0,C23&gt;0,ABS(SUM(C14:C15))&lt;C23),ABS(C14),IF(AND(C15&lt;0,C23&gt;0,ABS(SUM(C14:C15))&gt;C23),SUM(C14,C23),C15))</f>
        <v>0</v>
      </c>
      <c r="D27" s="17" t="s">
        <v>3</v>
      </c>
      <c r="E27" s="1"/>
    </row>
    <row r="28" spans="1:5" x14ac:dyDescent="0.25">
      <c r="A28" s="1"/>
      <c r="B28" s="109"/>
      <c r="C28" s="110"/>
      <c r="D28" s="111"/>
      <c r="E28" s="1"/>
    </row>
    <row r="29" spans="1:5" x14ac:dyDescent="0.25">
      <c r="A29" s="1"/>
      <c r="B29" s="1"/>
      <c r="C29" s="1"/>
      <c r="D29" s="1"/>
      <c r="E29" s="1"/>
    </row>
    <row r="30" spans="1:5" x14ac:dyDescent="0.25">
      <c r="A30" s="1"/>
      <c r="B30" s="109" t="s">
        <v>211</v>
      </c>
      <c r="C30" s="110"/>
      <c r="D30" s="111"/>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7"/>
      <c r="C34" s="118"/>
      <c r="D34" s="119"/>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AUBAqQjwcp2feP6qCYsctuvrqlicqlIcmBcnWj8CxqTnrBTsAQ8i9NyTMD8jZu1MktpN96QTAQcixO15KPI4gw==" saltValue="gnk+j9Ah0CJBOEc7BejTw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8" t="s">
        <v>101</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x14ac:dyDescent="0.25">
      <c r="A8" s="1"/>
      <c r="B8" s="109" t="s">
        <v>120</v>
      </c>
      <c r="C8" s="110"/>
      <c r="D8" s="111"/>
      <c r="E8" s="1"/>
    </row>
    <row r="9" spans="1:5" ht="15" customHeight="1" x14ac:dyDescent="0.25">
      <c r="A9" s="1"/>
      <c r="B9" s="123" t="s">
        <v>102</v>
      </c>
      <c r="C9" s="124"/>
      <c r="D9" s="125"/>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VsLn+YJy50fKqgNonhs3dUFakCus0TTdiAViz1wh+bSNb5I0nI3Oy9eOqRydBAqYfPo86fYF+HABPYzoupiEow==" saltValue="DzKBRX3jUvfrEyvZ3jfx1g=="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170</v>
      </c>
      <c r="C3" s="108"/>
      <c r="D3" s="108"/>
      <c r="E3" s="1"/>
    </row>
    <row r="4" spans="1:5" ht="15" customHeight="1" x14ac:dyDescent="0.25">
      <c r="A4" s="1"/>
      <c r="B4" s="108"/>
      <c r="C4" s="108"/>
      <c r="D4" s="108"/>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9" t="s">
        <v>171</v>
      </c>
      <c r="C8" s="110"/>
      <c r="D8" s="111"/>
      <c r="E8" s="1"/>
    </row>
    <row r="9" spans="1:5" ht="26.25" x14ac:dyDescent="0.25">
      <c r="A9" s="1"/>
      <c r="B9" s="79" t="s">
        <v>217</v>
      </c>
      <c r="C9" s="7">
        <v>1555779.2250000001</v>
      </c>
      <c r="D9" s="8" t="s">
        <v>3</v>
      </c>
      <c r="E9" s="1"/>
    </row>
    <row r="10" spans="1:5" ht="14.25" customHeight="1" x14ac:dyDescent="0.25">
      <c r="A10" s="1"/>
      <c r="B10" s="65" t="s">
        <v>172</v>
      </c>
      <c r="C10" s="7">
        <v>1317651.4099999999</v>
      </c>
      <c r="D10" s="8" t="s">
        <v>3</v>
      </c>
      <c r="E10" s="1"/>
    </row>
    <row r="11" spans="1:5" ht="14.25" customHeight="1" x14ac:dyDescent="0.25">
      <c r="A11" s="1"/>
      <c r="B11" s="82" t="s">
        <v>48</v>
      </c>
      <c r="C11" s="10">
        <f>C10-C9</f>
        <v>-238127.81500000018</v>
      </c>
      <c r="D11" s="11" t="s">
        <v>3</v>
      </c>
      <c r="E11" s="1"/>
    </row>
    <row r="12" spans="1:5" ht="14.25" customHeight="1" x14ac:dyDescent="0.25">
      <c r="A12" s="1"/>
      <c r="B12" s="109" t="s">
        <v>219</v>
      </c>
      <c r="C12" s="110"/>
      <c r="D12" s="111"/>
      <c r="E12" s="1"/>
    </row>
    <row r="13" spans="1:5" ht="26.25" x14ac:dyDescent="0.25">
      <c r="A13" s="1"/>
      <c r="B13" s="79" t="s">
        <v>218</v>
      </c>
      <c r="C13" s="7">
        <v>0</v>
      </c>
      <c r="D13" s="8" t="s">
        <v>3</v>
      </c>
      <c r="E13" s="1"/>
    </row>
    <row r="14" spans="1:5" ht="14.25" customHeight="1" x14ac:dyDescent="0.25">
      <c r="A14" s="1"/>
      <c r="B14" s="65" t="s">
        <v>173</v>
      </c>
      <c r="C14" s="7">
        <v>0</v>
      </c>
      <c r="D14" s="8" t="s">
        <v>3</v>
      </c>
      <c r="E14" s="1"/>
    </row>
    <row r="15" spans="1:5" ht="14.25" customHeight="1" x14ac:dyDescent="0.25">
      <c r="A15" s="1"/>
      <c r="B15" s="82" t="s">
        <v>48</v>
      </c>
      <c r="C15" s="10">
        <f>C14-C13</f>
        <v>0</v>
      </c>
      <c r="D15" s="11" t="s">
        <v>3</v>
      </c>
      <c r="E15" s="1"/>
    </row>
    <row r="16" spans="1:5" ht="14.25" customHeight="1" x14ac:dyDescent="0.25">
      <c r="A16" s="1"/>
      <c r="B16" s="33" t="s">
        <v>174</v>
      </c>
      <c r="C16" s="12">
        <f>C11+C15</f>
        <v>-238127.81500000018</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X5o+RaCv6gtYBbTmPiUq3kSMr+BXPQPlwD24KOGg3BFxU+TDxdHji4Nrvs9PGWM00Auv65V7DV1Rmj2MkBEuEQ==" saltValue="6KlaDAOLDIfMSi1ihMjwW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113</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9" t="s">
        <v>86</v>
      </c>
      <c r="C8" s="110"/>
      <c r="D8" s="110"/>
      <c r="E8" s="110"/>
      <c r="F8" s="110"/>
      <c r="G8" s="110"/>
      <c r="H8" s="110"/>
      <c r="I8" s="110"/>
      <c r="J8" s="110"/>
      <c r="K8" s="111"/>
      <c r="L8" s="1"/>
    </row>
    <row r="9" spans="1:12" ht="39.75" customHeight="1" x14ac:dyDescent="0.25">
      <c r="A9" s="1"/>
      <c r="B9" s="18" t="s">
        <v>0</v>
      </c>
      <c r="C9" s="18" t="s">
        <v>1</v>
      </c>
      <c r="D9" s="126" t="s">
        <v>96</v>
      </c>
      <c r="E9" s="127"/>
      <c r="F9" s="126" t="s">
        <v>2</v>
      </c>
      <c r="G9" s="127"/>
      <c r="H9" s="126" t="s">
        <v>95</v>
      </c>
      <c r="I9" s="127"/>
      <c r="J9" s="126" t="s">
        <v>26</v>
      </c>
      <c r="K9" s="127"/>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76" t="s">
        <v>221</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N/7DFYgt21d7ZZQzyrr0KQRX6F7v7lhrO45f+Gb76yEDG76DgM6Id/BrNRWT/fHiXtWxvRBKLnVbJ0xO7wY08Q==" saltValue="EcExdh1BtN0rm+o+c73XL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114</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234</v>
      </c>
      <c r="C11" s="21">
        <v>209448</v>
      </c>
      <c r="D11" s="14" t="s">
        <v>3</v>
      </c>
      <c r="E11" s="9">
        <v>0</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209448</v>
      </c>
      <c r="D19" s="13" t="s">
        <v>3</v>
      </c>
      <c r="E19" s="12">
        <f>SUM(E10:E18)</f>
        <v>0</v>
      </c>
      <c r="F19" s="13" t="s">
        <v>3</v>
      </c>
      <c r="G19" s="1"/>
    </row>
    <row r="20" spans="1:7" x14ac:dyDescent="0.25">
      <c r="A20" s="1"/>
      <c r="B20" s="33" t="s">
        <v>175</v>
      </c>
      <c r="C20" s="12">
        <f>C19*(1+'Fane 15. Nøgletal'!C10)</f>
        <v>223334.40239999999</v>
      </c>
      <c r="D20" s="13" t="s">
        <v>3</v>
      </c>
      <c r="E20" s="12">
        <f>E19*(1+'Fane 15. Nøgletal'!C10)</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WU3yOGDBj69IUZUh+sb2p9bnGShDPmZ7GI6WQc1qvkGNQBX8L0nCG71XWML6HCvROMGaGfYNVdH2thsB65xRA==" saltValue="078mUs55XPnIcGAMX5rPD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115</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9" t="s">
        <v>176</v>
      </c>
      <c r="C8" s="110"/>
      <c r="D8" s="110"/>
      <c r="E8" s="110"/>
      <c r="F8" s="111"/>
      <c r="G8" s="1"/>
    </row>
    <row r="9" spans="1:7" x14ac:dyDescent="0.25">
      <c r="A9" s="1"/>
      <c r="B9" s="80" t="s">
        <v>17</v>
      </c>
      <c r="C9" s="82" t="s">
        <v>11</v>
      </c>
      <c r="D9" s="81"/>
      <c r="E9" s="82" t="s">
        <v>27</v>
      </c>
      <c r="F9" s="32"/>
      <c r="G9" s="1"/>
    </row>
    <row r="10" spans="1:7" x14ac:dyDescent="0.25">
      <c r="A10" s="1"/>
      <c r="B10" s="24" t="s">
        <v>235</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8"/>
      <c r="C16" s="128"/>
      <c r="D16" s="128"/>
      <c r="E16" s="128"/>
      <c r="F16" s="128"/>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8"/>
      <c r="C29" s="128"/>
      <c r="D29" s="128"/>
      <c r="E29" s="128"/>
      <c r="F29" s="128"/>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1Zqwg8P6YfrfdbJlQRuGaFf7d8RSR2tTo7lhZ2nwdYd1SmFntWpDHOHyh/0OSxmUzKqQPMmzaV7eGxqOVH/NbQ==" saltValue="Ieip/UE/1v6itkEC2iBnSg=="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116</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ht="14.25" customHeight="1" x14ac:dyDescent="0.25">
      <c r="A8" s="1"/>
      <c r="B8" s="109" t="s">
        <v>73</v>
      </c>
      <c r="C8" s="110"/>
      <c r="D8" s="111"/>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6" t="s">
        <v>74</v>
      </c>
      <c r="C12" s="12">
        <f>SUM(C9:C11)*(1+'Fane 15. Nøgletal'!C9)^2</f>
        <v>0</v>
      </c>
      <c r="D12" s="13" t="s">
        <v>3</v>
      </c>
      <c r="E12" s="1"/>
    </row>
    <row r="13" spans="1:5" x14ac:dyDescent="0.25">
      <c r="A13" s="1"/>
      <c r="B13" s="1"/>
      <c r="C13" s="1"/>
      <c r="D13" s="1"/>
      <c r="E13" s="1"/>
    </row>
    <row r="14" spans="1:5" ht="15" customHeight="1" x14ac:dyDescent="0.25">
      <c r="A14" s="1"/>
      <c r="B14" s="109" t="s">
        <v>84</v>
      </c>
      <c r="C14" s="110"/>
      <c r="D14" s="111"/>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6" t="s">
        <v>85</v>
      </c>
      <c r="C18" s="12">
        <f>SUM(C15:C17)*(1+'Fane 15. Nøgletal'!C10)^3</f>
        <v>0</v>
      </c>
      <c r="D18" s="13" t="s">
        <v>3</v>
      </c>
      <c r="E18" s="1"/>
    </row>
    <row r="19" spans="1:5" x14ac:dyDescent="0.25">
      <c r="A19" s="1"/>
      <c r="B19" s="1"/>
      <c r="C19" s="1"/>
      <c r="D19" s="1"/>
      <c r="E19" s="1"/>
    </row>
    <row r="20" spans="1:5" ht="15" customHeight="1" x14ac:dyDescent="0.25">
      <c r="A20" s="1"/>
      <c r="B20" s="109" t="s">
        <v>140</v>
      </c>
      <c r="C20" s="110"/>
      <c r="D20" s="111"/>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6" t="s">
        <v>141</v>
      </c>
      <c r="C24" s="12">
        <f>SUM(C21:C23)*(1+'Fane 15. Nøgletal'!C10)^4</f>
        <v>0</v>
      </c>
      <c r="D24" s="13" t="s">
        <v>3</v>
      </c>
      <c r="E24" s="1"/>
    </row>
    <row r="25" spans="1:5" x14ac:dyDescent="0.25">
      <c r="A25" s="1"/>
      <c r="B25" s="1"/>
      <c r="C25" s="1"/>
      <c r="D25" s="1"/>
      <c r="E25" s="1"/>
    </row>
    <row r="26" spans="1:5" ht="15" customHeight="1" x14ac:dyDescent="0.25">
      <c r="A26" s="1"/>
      <c r="B26" s="109" t="s">
        <v>180</v>
      </c>
      <c r="C26" s="110"/>
      <c r="D26" s="111"/>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6"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YsQvVDfAZDTdBqyH+uLaZZi7thoRi/wgKKw7mKhQwVtCEV55vGM8ZUIut9hM9esktvFDqyPfuWbRSCrFy975rA==" saltValue="g/LzRA9D0uNtdcdcrEokjw=="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117</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x14ac:dyDescent="0.25">
      <c r="A8" s="1"/>
      <c r="B8" s="109" t="s">
        <v>66</v>
      </c>
      <c r="C8" s="110"/>
      <c r="D8" s="110"/>
      <c r="E8" s="110"/>
      <c r="F8" s="111"/>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vCFedn2xfr38wWt9jXaVXFHPjUbDboNHmgN8ozwH8l9n5Jt5+4CE/c3FT3qUplWYPgmN1GxokXt+lCdMdaUwkA==" saltValue="/+28Tg9CUA2CvB7Vos8XBQ=="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118</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9" t="s">
        <v>183</v>
      </c>
      <c r="C8" s="110"/>
      <c r="D8" s="110"/>
      <c r="E8" s="110"/>
      <c r="F8" s="111"/>
      <c r="G8" s="1"/>
    </row>
    <row r="9" spans="1:7" x14ac:dyDescent="0.25">
      <c r="A9" s="1"/>
      <c r="B9" s="31" t="s">
        <v>18</v>
      </c>
      <c r="C9" s="129" t="s">
        <v>11</v>
      </c>
      <c r="D9" s="130"/>
      <c r="E9" s="129" t="s">
        <v>27</v>
      </c>
      <c r="F9" s="130"/>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8"/>
      <c r="C14" s="128"/>
      <c r="D14" s="128"/>
      <c r="E14" s="128"/>
      <c r="F14" s="128"/>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8"/>
      <c r="C21" s="128"/>
      <c r="D21" s="128"/>
      <c r="E21" s="128"/>
      <c r="F21" s="128"/>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8"/>
      <c r="C27" s="128"/>
      <c r="D27" s="128"/>
      <c r="E27" s="128"/>
      <c r="F27" s="128"/>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iyKJrkgnT3S7Kzxbd1BRUa7FG+jcqORrnR9vcPrbxWPUEEcMAl1lmxfsPRcOjwVi1OEF2ocvmZzu9mpjhacsg==" saltValue="V5piMNeBTv+MswebGITpmQ=="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155</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63905386.91087199</v>
      </c>
      <c r="D9" s="8" t="s">
        <v>3</v>
      </c>
      <c r="E9" s="1"/>
    </row>
    <row r="10" spans="1:5" ht="17.25" customHeight="1" x14ac:dyDescent="0.25">
      <c r="A10" s="1"/>
      <c r="B10" s="64" t="s">
        <v>35</v>
      </c>
      <c r="C10" s="7">
        <f>'Fane 11.1. Varige tillæg'!C20</f>
        <v>223334.40239999999</v>
      </c>
      <c r="D10" s="8" t="s">
        <v>3</v>
      </c>
      <c r="E10" s="1"/>
    </row>
    <row r="11" spans="1:5" ht="17.25" customHeight="1" x14ac:dyDescent="0.25">
      <c r="A11" s="1"/>
      <c r="B11" s="64" t="s">
        <v>36</v>
      </c>
      <c r="C11" s="9">
        <f>'Fane 11.1. Varige tillæg'!E20</f>
        <v>0</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5178362.3332775766</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-549328.98218808172</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68757754.664361492</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2737113.6014464898</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-238127.81500000018</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71256740.450807989</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i09hhiLZ/DWmfOiAKZr0Au0/a6BWSUQBpn3bc/iXF3xU21IXZ+k9FWcGwar8qibaKmNMrFdGwh6zw9yZsRiCMA==" saltValue="Cs92ZpKHBqcL5aFzwHZOF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8" t="s">
        <v>119</v>
      </c>
      <c r="C3" s="108"/>
      <c r="D3" s="1"/>
    </row>
    <row r="4" spans="1:4" ht="15" customHeight="1" x14ac:dyDescent="0.25">
      <c r="A4" s="1"/>
      <c r="B4" s="108"/>
      <c r="C4" s="108"/>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226</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215</v>
      </c>
      <c r="C15" s="60">
        <v>0</v>
      </c>
      <c r="D15" s="1"/>
    </row>
    <row r="16" spans="1:4" x14ac:dyDescent="0.25">
      <c r="A16" s="1"/>
      <c r="B16" s="59" t="s">
        <v>227</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W6TaTOgxWOXiQl5aUbCKgLqX8tPSjLqtlKHTPql4923NYHryI6Yo9WPq4VTlqFU2TwoBfZ06OGrK0svwgG+e4A==" saltValue="iWKLRTQ+pEh2J5rEd9ZNE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68757754.664361492</v>
      </c>
      <c r="D9" s="8" t="s">
        <v>3</v>
      </c>
      <c r="E9" s="1"/>
    </row>
    <row r="10" spans="1:5" ht="15" customHeight="1" x14ac:dyDescent="0.25">
      <c r="A10" s="1"/>
      <c r="B10" s="26" t="s">
        <v>19</v>
      </c>
      <c r="C10" s="7">
        <f>C9*'Fane 15. Nøgletal'!C10</f>
        <v>4558639.134247167</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-574034.50383300846</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72742359.29477565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2918584.2332223919</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75660943.527998045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2148D/hoCRmjvjHr0bf5rGAVxYyxV9+LkVSqI617tswhJ+tkk6BWdtBCsSGJwMntSv5GfjMxzCHfd+plH+am5Q==" saltValue="vUjDcsNsnsYcm1YKWRnkt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72742359.29477565</v>
      </c>
      <c r="D9" s="8" t="s">
        <v>3</v>
      </c>
      <c r="E9" s="1"/>
    </row>
    <row r="10" spans="1:5" ht="15" customHeight="1" x14ac:dyDescent="0.25">
      <c r="A10" s="1"/>
      <c r="B10" s="26" t="s">
        <v>19</v>
      </c>
      <c r="C10" s="7">
        <f>SUM(C9:C9)*'Fane 15. Nøgletal'!C10</f>
        <v>4822818.4212436257</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-599851.13160839421</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76965326.584410876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3112086.3678850369</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80077412.952295914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TlS6+K/+1n/5vXL+MtezMpMtsuSYOvLHukJB3ec6QSL4w0/v4TpX53lGMkkwl7Nq31UvJycO4Z+PI3KmQO0TPA==" saltValue="EGyVgShSIMeVXw+3ccRjy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158</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76965326.584410876</v>
      </c>
      <c r="D9" s="8" t="s">
        <v>3</v>
      </c>
      <c r="E9" s="1"/>
    </row>
    <row r="10" spans="1:5" ht="15" customHeight="1" x14ac:dyDescent="0.25">
      <c r="A10" s="1"/>
      <c r="B10" s="26" t="s">
        <v>19</v>
      </c>
      <c r="C10" s="7">
        <f>SUM(C9:C9)*'Fane 15. Nøgletal'!C10</f>
        <v>5102801.1525464412</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-626828.8364013501</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81441298.900555968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3318417.6940758149</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84759716.594631776</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L6abqwCUyEbjvLrXA3aCi0bexhzILcpNETKZy9uMd0/52bgmXCnWVYkyS83+nT9xgecnyKZjMNIgGecuo5QXCQ==" saltValue="tcQjFo4ajwcYtfZu87unw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8" t="s">
        <v>161</v>
      </c>
      <c r="C3" s="108"/>
      <c r="D3" s="108"/>
      <c r="E3" s="1"/>
    </row>
    <row r="4" spans="1:5" ht="15" customHeight="1" x14ac:dyDescent="0.25">
      <c r="A4" s="1"/>
      <c r="B4" s="108"/>
      <c r="C4" s="108"/>
      <c r="D4" s="108"/>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59499751.515524164</v>
      </c>
      <c r="D9" s="8" t="s">
        <v>3</v>
      </c>
      <c r="E9" s="1"/>
    </row>
    <row r="10" spans="1:5" ht="15" customHeight="1" x14ac:dyDescent="0.25">
      <c r="A10" s="1"/>
      <c r="B10" s="64" t="s">
        <v>35</v>
      </c>
      <c r="C10" s="7">
        <v>103805.436</v>
      </c>
      <c r="D10" s="8" t="s">
        <v>3</v>
      </c>
      <c r="E10" s="1"/>
    </row>
    <row r="11" spans="1:5" ht="15" customHeight="1" x14ac:dyDescent="0.25">
      <c r="A11" s="1"/>
      <c r="B11" s="64" t="s">
        <v>36</v>
      </c>
      <c r="C11" s="9">
        <v>0</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4815967.4016831527</v>
      </c>
      <c r="D16" s="8" t="s">
        <v>3</v>
      </c>
      <c r="E16" s="1"/>
    </row>
    <row r="17" spans="1:5" ht="15" customHeight="1" x14ac:dyDescent="0.25">
      <c r="A17" s="1"/>
      <c r="B17" s="64" t="s">
        <v>10</v>
      </c>
      <c r="C17" s="38">
        <v>0</v>
      </c>
      <c r="D17" s="8" t="s">
        <v>3</v>
      </c>
      <c r="E17" s="1"/>
    </row>
    <row r="18" spans="1:5" ht="15" customHeight="1" x14ac:dyDescent="0.25">
      <c r="A18" s="1"/>
      <c r="B18" s="64" t="s">
        <v>22</v>
      </c>
      <c r="C18" s="38">
        <v>-514137.44233532529</v>
      </c>
      <c r="D18" s="8" t="s">
        <v>3</v>
      </c>
      <c r="E18" s="1"/>
    </row>
    <row r="19" spans="1:5" ht="15" customHeight="1" x14ac:dyDescent="0.25">
      <c r="A19" s="1"/>
      <c r="B19" s="64" t="s">
        <v>23</v>
      </c>
      <c r="C19" s="38">
        <v>0</v>
      </c>
      <c r="D19" s="8" t="s">
        <v>3</v>
      </c>
      <c r="E19" s="43"/>
    </row>
    <row r="20" spans="1:5" ht="15" customHeight="1" x14ac:dyDescent="0.25">
      <c r="A20" s="1"/>
      <c r="B20" s="82" t="s">
        <v>21</v>
      </c>
      <c r="C20" s="10">
        <v>63905386.91087199</v>
      </c>
      <c r="D20" s="11" t="s">
        <v>3</v>
      </c>
      <c r="E20" s="1"/>
    </row>
    <row r="21" spans="1:5" ht="15" customHeight="1" x14ac:dyDescent="0.25">
      <c r="A21" s="1"/>
      <c r="B21" s="33" t="s">
        <v>12</v>
      </c>
      <c r="C21" s="28"/>
      <c r="D21" s="19"/>
      <c r="E21" s="1"/>
    </row>
    <row r="22" spans="1:5" ht="15" customHeight="1" x14ac:dyDescent="0.25">
      <c r="A22" s="1"/>
      <c r="B22" s="31" t="s">
        <v>12</v>
      </c>
      <c r="C22" s="10">
        <v>3107198.8198271999</v>
      </c>
      <c r="D22" s="11" t="s">
        <v>3</v>
      </c>
      <c r="E22" s="1"/>
    </row>
    <row r="23" spans="1:5" ht="15" customHeight="1" x14ac:dyDescent="0.25">
      <c r="A23" s="1"/>
      <c r="B23" s="33" t="s">
        <v>42</v>
      </c>
      <c r="C23" s="28"/>
      <c r="D23" s="19"/>
      <c r="E23" s="1"/>
    </row>
    <row r="24" spans="1:5" ht="15" customHeight="1" x14ac:dyDescent="0.25">
      <c r="A24" s="1"/>
      <c r="B24" s="82" t="s">
        <v>42</v>
      </c>
      <c r="C24" s="10">
        <v>1941386.2857095739</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-251288.61907966714</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0" t="s">
        <v>213</v>
      </c>
      <c r="C37" s="28"/>
      <c r="D37" s="19"/>
      <c r="E37" s="1"/>
    </row>
    <row r="38" spans="1:5" x14ac:dyDescent="0.25">
      <c r="A38" s="1"/>
      <c r="B38" s="67" t="s">
        <v>214</v>
      </c>
      <c r="C38" s="10">
        <v>2813909.0619650232</v>
      </c>
      <c r="D38" s="11" t="s">
        <v>3</v>
      </c>
      <c r="E38" s="1"/>
    </row>
    <row r="39" spans="1:5" x14ac:dyDescent="0.25">
      <c r="A39" s="1"/>
      <c r="B39" s="33" t="s">
        <v>65</v>
      </c>
      <c r="C39" s="45">
        <v>71516592.459294111</v>
      </c>
      <c r="D39" s="30" t="s">
        <v>3</v>
      </c>
      <c r="E39" s="1"/>
    </row>
    <row r="40" spans="1:5" ht="30" customHeight="1" x14ac:dyDescent="0.25">
      <c r="A40" s="1"/>
      <c r="B40" s="107" t="s">
        <v>225</v>
      </c>
      <c r="C40" s="107"/>
      <c r="D40" s="107"/>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ybT39iXpLWvp5euqqKXKATkpJL8ZxjOQUIayuTenwOu0GaAVbqugoFiEV1MF30Jg/ZQQfPqIbzeP4SbUIMyP6w==" saltValue="djObITWXQFqM6bseAx8jZg=="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8" t="s">
        <v>56</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5"/>
      <c r="C6" s="75"/>
      <c r="D6" s="75"/>
      <c r="E6" s="1"/>
    </row>
    <row r="7" spans="1:5" x14ac:dyDescent="0.25">
      <c r="A7" s="1"/>
      <c r="B7" s="1"/>
      <c r="C7" s="1"/>
      <c r="D7" s="1"/>
      <c r="E7" s="1"/>
    </row>
    <row r="8" spans="1:5" x14ac:dyDescent="0.25">
      <c r="A8" s="1"/>
      <c r="B8" s="109" t="s">
        <v>123</v>
      </c>
      <c r="C8" s="110"/>
      <c r="D8" s="111"/>
      <c r="E8" s="1"/>
    </row>
    <row r="9" spans="1:5" x14ac:dyDescent="0.25">
      <c r="A9" s="1"/>
      <c r="B9" s="65" t="s">
        <v>88</v>
      </c>
      <c r="C9" s="23">
        <v>25594679.201537471</v>
      </c>
      <c r="D9" s="14" t="s">
        <v>3</v>
      </c>
      <c r="E9" s="1"/>
    </row>
    <row r="10" spans="1:5" x14ac:dyDescent="0.25">
      <c r="A10" s="1"/>
      <c r="B10" s="65" t="s">
        <v>125</v>
      </c>
      <c r="C10" s="23">
        <f>('Fane 3. Omkostninger i ØR2024'!C10+'Fane 3. Omkostninger i ØR2024'!C12+'Fane 3. Omkostninger i ØR2024'!C14)*(1+'Fane 15. Nøgletal'!C9)</f>
        <v>112192.9152288</v>
      </c>
      <c r="D10" s="14" t="s">
        <v>3</v>
      </c>
      <c r="E10" s="1"/>
    </row>
    <row r="11" spans="1:5" x14ac:dyDescent="0.25">
      <c r="A11" s="1"/>
      <c r="B11" s="65" t="s">
        <v>131</v>
      </c>
      <c r="C11" s="23">
        <f>C9*'Fane 15. Nøgletal'!C21+C10*'Fane 15. Nøgletal'!C21</f>
        <v>514137.44233532547</v>
      </c>
      <c r="D11" s="14" t="s">
        <v>3</v>
      </c>
      <c r="E11" s="1"/>
    </row>
    <row r="12" spans="1:5" x14ac:dyDescent="0.25">
      <c r="A12" s="1"/>
      <c r="B12" s="33"/>
      <c r="C12" s="28"/>
      <c r="D12" s="19"/>
      <c r="E12" s="1"/>
    </row>
    <row r="13" spans="1:5" x14ac:dyDescent="0.25">
      <c r="A13" s="1"/>
      <c r="B13" s="1"/>
      <c r="C13" s="1"/>
      <c r="D13" s="1"/>
      <c r="E13" s="1"/>
    </row>
    <row r="14" spans="1:5" x14ac:dyDescent="0.25">
      <c r="A14" s="1"/>
      <c r="B14" s="109" t="s">
        <v>124</v>
      </c>
      <c r="C14" s="110"/>
      <c r="D14" s="111"/>
      <c r="E14" s="1"/>
    </row>
    <row r="15" spans="1:5" x14ac:dyDescent="0.25">
      <c r="A15" s="1"/>
      <c r="B15" s="65" t="s">
        <v>133</v>
      </c>
      <c r="C15" s="23">
        <f>(C9+C10-C11)*(1+'Fane 15. Nøgletal'!C9)</f>
        <v>27228307.636124965</v>
      </c>
      <c r="D15" s="14" t="s">
        <v>3</v>
      </c>
      <c r="E15" s="1"/>
    </row>
    <row r="16" spans="1:5" x14ac:dyDescent="0.25">
      <c r="A16" s="1"/>
      <c r="B16" s="65" t="s">
        <v>184</v>
      </c>
      <c r="C16" s="23">
        <f>('Fane 2.1. Økonomisk ramme 2025'!C10+'Fane 2.1. Økonomisk ramme 2025'!C12+'Fane 2.1. Økonomisk ramme 2025'!C14)*(1+'Fane 15. Nøgletal'!C10)</f>
        <v>238141.47327911999</v>
      </c>
      <c r="D16" s="14" t="s">
        <v>3</v>
      </c>
      <c r="E16" s="1"/>
    </row>
    <row r="17" spans="1:5" x14ac:dyDescent="0.25">
      <c r="A17" s="1"/>
      <c r="B17" s="65" t="s">
        <v>132</v>
      </c>
      <c r="C17" s="23">
        <f>C15*'Fane 15. Nøgletal'!C21+C16*'Fane 15. Nøgletal'!C21</f>
        <v>549328.98218808172</v>
      </c>
      <c r="D17" s="14" t="s">
        <v>3</v>
      </c>
      <c r="E17" s="1"/>
    </row>
    <row r="18" spans="1:5" x14ac:dyDescent="0.25">
      <c r="A18" s="1"/>
      <c r="B18" s="33"/>
      <c r="C18" s="28"/>
      <c r="D18" s="19"/>
      <c r="E18" s="1"/>
    </row>
    <row r="19" spans="1:5" x14ac:dyDescent="0.25">
      <c r="A19" s="1"/>
      <c r="B19" s="1"/>
      <c r="C19" s="63"/>
      <c r="D19" s="1"/>
      <c r="E19" s="1"/>
    </row>
    <row r="20" spans="1:5" x14ac:dyDescent="0.25">
      <c r="A20" s="1"/>
      <c r="B20" s="109" t="s">
        <v>145</v>
      </c>
      <c r="C20" s="110"/>
      <c r="D20" s="111"/>
      <c r="E20" s="1"/>
    </row>
    <row r="21" spans="1:5" x14ac:dyDescent="0.25">
      <c r="A21" s="1"/>
      <c r="B21" s="65" t="s">
        <v>189</v>
      </c>
      <c r="C21" s="23">
        <f>(C15+C16-C17)*(1+'Fane 15. Nøgletal'!C10)</f>
        <v>28701725.19165042</v>
      </c>
      <c r="D21" s="14" t="s">
        <v>3</v>
      </c>
      <c r="E21" s="1"/>
    </row>
    <row r="22" spans="1:5" x14ac:dyDescent="0.25">
      <c r="A22" s="1"/>
      <c r="B22" s="65" t="s">
        <v>196</v>
      </c>
      <c r="C22" s="23">
        <f>C21*'Fane 15. Nøgletal'!C21</f>
        <v>574034.50383300846</v>
      </c>
      <c r="D22" s="14" t="s">
        <v>3</v>
      </c>
      <c r="E22" s="1"/>
    </row>
    <row r="23" spans="1:5" x14ac:dyDescent="0.25">
      <c r="A23" s="1"/>
      <c r="B23" s="33"/>
      <c r="C23" s="28"/>
      <c r="D23" s="19"/>
      <c r="E23" s="1"/>
    </row>
    <row r="24" spans="1:5" x14ac:dyDescent="0.25">
      <c r="A24" s="1"/>
      <c r="B24" s="1"/>
      <c r="C24" s="1"/>
      <c r="D24" s="1"/>
      <c r="E24" s="1"/>
    </row>
    <row r="25" spans="1:5" x14ac:dyDescent="0.25">
      <c r="A25" s="1"/>
      <c r="B25" s="109" t="s">
        <v>187</v>
      </c>
      <c r="C25" s="110"/>
      <c r="D25" s="111"/>
      <c r="E25" s="1"/>
    </row>
    <row r="26" spans="1:5" x14ac:dyDescent="0.25">
      <c r="A26" s="1"/>
      <c r="B26" s="65" t="s">
        <v>190</v>
      </c>
      <c r="C26" s="23">
        <f>(C21-C22)*(1+'Fane 15. Nøgletal'!C10)</f>
        <v>29992556.580419708</v>
      </c>
      <c r="D26" s="14" t="s">
        <v>3</v>
      </c>
      <c r="E26" s="1"/>
    </row>
    <row r="27" spans="1:5" x14ac:dyDescent="0.25">
      <c r="A27" s="1"/>
      <c r="B27" s="65" t="s">
        <v>194</v>
      </c>
      <c r="C27" s="23">
        <f>C26*'Fane 15. Nøgletal'!C21</f>
        <v>599851.13160839421</v>
      </c>
      <c r="D27" s="14" t="s">
        <v>3</v>
      </c>
      <c r="E27" s="1"/>
    </row>
    <row r="28" spans="1:5" x14ac:dyDescent="0.25">
      <c r="A28" s="1"/>
      <c r="B28" s="33"/>
      <c r="C28" s="28"/>
      <c r="D28" s="19"/>
      <c r="E28" s="1"/>
    </row>
    <row r="29" spans="1:5" x14ac:dyDescent="0.25">
      <c r="A29" s="1"/>
      <c r="B29" s="1"/>
      <c r="C29" s="1"/>
      <c r="D29" s="1"/>
      <c r="E29" s="1"/>
    </row>
    <row r="30" spans="1:5" x14ac:dyDescent="0.25">
      <c r="A30" s="1"/>
      <c r="B30" s="109" t="s">
        <v>188</v>
      </c>
      <c r="C30" s="110"/>
      <c r="D30" s="111"/>
      <c r="E30" s="1"/>
    </row>
    <row r="31" spans="1:5" x14ac:dyDescent="0.25">
      <c r="A31" s="1"/>
      <c r="B31" s="65" t="s">
        <v>191</v>
      </c>
      <c r="C31" s="23">
        <f>(C26-C27)*(1+'Fane 15. Nøgletal'!C10)</f>
        <v>31341441.820067506</v>
      </c>
      <c r="D31" s="14" t="s">
        <v>3</v>
      </c>
      <c r="E31" s="1"/>
    </row>
    <row r="32" spans="1:5" x14ac:dyDescent="0.25">
      <c r="A32" s="1"/>
      <c r="B32" s="65" t="s">
        <v>195</v>
      </c>
      <c r="C32" s="23">
        <f>C31*'Fane 15. Nøgletal'!C21</f>
        <v>626828.8364013501</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u3m5CYCLKEdULcJ91Ws2WGN6oOpViA6hJfQSBWqNfFe46RNSFGV8Tq3myCHsIHkPnZZCrl4iMLsDxMXxcaDoig==" saltValue="rvUwimT/muRiwBWZtV+md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2" t="s">
        <v>57</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35">
      <c r="A6" s="1"/>
      <c r="B6" s="69"/>
      <c r="C6" s="69"/>
      <c r="D6" s="69"/>
      <c r="E6" s="1"/>
    </row>
    <row r="7" spans="1:5" x14ac:dyDescent="0.25">
      <c r="A7" s="1"/>
      <c r="B7" s="1"/>
      <c r="C7" s="1"/>
      <c r="D7" s="1"/>
      <c r="E7" s="1"/>
    </row>
    <row r="8" spans="1:5" x14ac:dyDescent="0.25">
      <c r="A8" s="1"/>
      <c r="B8" s="109" t="s">
        <v>147</v>
      </c>
      <c r="C8" s="110"/>
      <c r="D8" s="111"/>
      <c r="E8" s="1"/>
    </row>
    <row r="9" spans="1:5" x14ac:dyDescent="0.25">
      <c r="A9" s="1"/>
      <c r="B9" s="65" t="s">
        <v>134</v>
      </c>
      <c r="C9" s="23">
        <v>37773970.531855628</v>
      </c>
      <c r="D9" s="14" t="s">
        <v>3</v>
      </c>
      <c r="E9" s="1"/>
    </row>
    <row r="10" spans="1:5" x14ac:dyDescent="0.25">
      <c r="A10" s="1"/>
      <c r="B10" s="65" t="s">
        <v>126</v>
      </c>
      <c r="C10" s="83">
        <f>('Fane 3. Omkostninger i ØR2024'!C11+'Fane 3. Omkostninger i ØR2024'!C13+'Fane 3. Omkostninger i ØR2024'!C15)*(1+'Fane 15. Nøgletal'!C9)</f>
        <v>0</v>
      </c>
      <c r="D10" s="14" t="s">
        <v>3</v>
      </c>
      <c r="E10" s="1"/>
    </row>
    <row r="11" spans="1:5" x14ac:dyDescent="0.25">
      <c r="A11" s="1"/>
      <c r="B11" s="65" t="s">
        <v>135</v>
      </c>
      <c r="C11" s="8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9" t="s">
        <v>146</v>
      </c>
      <c r="C14" s="110"/>
      <c r="D14" s="111"/>
      <c r="E14" s="1"/>
    </row>
    <row r="15" spans="1:5" x14ac:dyDescent="0.25">
      <c r="A15" s="1"/>
      <c r="B15" s="65" t="s">
        <v>136</v>
      </c>
      <c r="C15" s="23">
        <f>(C9+C10-C11)*(1+'Fane 15. Nøgletal'!C9)</f>
        <v>40826107.350829564</v>
      </c>
      <c r="D15" s="14" t="s">
        <v>3</v>
      </c>
      <c r="E15" s="1"/>
    </row>
    <row r="16" spans="1:5" x14ac:dyDescent="0.25">
      <c r="A16" s="1"/>
      <c r="B16" s="65" t="s">
        <v>185</v>
      </c>
      <c r="C16" s="83">
        <f>('Fane 2.1. Økonomisk ramme 2025'!C11+'Fane 2.1. Økonomisk ramme 2025'!C13+'Fane 2.1. Økonomisk ramme 2025'!C15)*(1+'Fane 15. Nøgletal'!C10)</f>
        <v>0</v>
      </c>
      <c r="D16" s="14" t="s">
        <v>3</v>
      </c>
      <c r="E16" s="1"/>
    </row>
    <row r="17" spans="1:5" x14ac:dyDescent="0.25">
      <c r="A17" s="1"/>
      <c r="B17" s="65" t="s">
        <v>137</v>
      </c>
      <c r="C17" s="8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9" t="s">
        <v>82</v>
      </c>
      <c r="C20" s="110"/>
      <c r="D20" s="111"/>
      <c r="E20" s="1"/>
    </row>
    <row r="21" spans="1:5" x14ac:dyDescent="0.25">
      <c r="A21" s="1"/>
      <c r="B21" s="65" t="s">
        <v>192</v>
      </c>
      <c r="C21" s="23">
        <f>(C15+C16-C17)*(1+'Fane 15. Nøgletal'!C10)</f>
        <v>43532878.268189564</v>
      </c>
      <c r="D21" s="14" t="s">
        <v>3</v>
      </c>
      <c r="E21" s="1"/>
    </row>
    <row r="22" spans="1:5" x14ac:dyDescent="0.25">
      <c r="A22" s="1"/>
      <c r="B22" s="65" t="s">
        <v>197</v>
      </c>
      <c r="C22" s="8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9" t="s">
        <v>138</v>
      </c>
      <c r="C25" s="110"/>
      <c r="D25" s="111"/>
      <c r="E25" s="1"/>
    </row>
    <row r="26" spans="1:5" x14ac:dyDescent="0.25">
      <c r="A26" s="1"/>
      <c r="B26" s="65" t="s">
        <v>193</v>
      </c>
      <c r="C26" s="23">
        <f>(C21-C22)*(1+'Fane 15. Nøgletal'!C10)</f>
        <v>46419108.097370535</v>
      </c>
      <c r="D26" s="14" t="s">
        <v>3</v>
      </c>
      <c r="E26" s="1"/>
    </row>
    <row r="27" spans="1:5" x14ac:dyDescent="0.25">
      <c r="A27" s="1"/>
      <c r="B27" s="65" t="s">
        <v>198</v>
      </c>
      <c r="C27" s="8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9" t="s">
        <v>163</v>
      </c>
      <c r="C30" s="110"/>
      <c r="D30" s="111"/>
      <c r="E30" s="1"/>
    </row>
    <row r="31" spans="1:5" x14ac:dyDescent="0.25">
      <c r="A31" s="1"/>
      <c r="B31" s="65" t="s">
        <v>200</v>
      </c>
      <c r="C31" s="23">
        <f>(C26-C27)*(1+'Fane 15. Nøgletal'!C10)</f>
        <v>49496694.964226201</v>
      </c>
      <c r="D31" s="14" t="s">
        <v>3</v>
      </c>
      <c r="E31" s="1"/>
    </row>
    <row r="32" spans="1:5" x14ac:dyDescent="0.25">
      <c r="A32" s="1"/>
      <c r="B32" s="65" t="s">
        <v>199</v>
      </c>
      <c r="C32" s="8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Ug+BwXg92oWfafcPw54RhmgynZ7a9SRtC+E/viHEsNFqg+e4DOBqzcePMXIz86zrugzZRTdjKUnpMD3p2u1RFg==" saltValue="7UkUyDtQHkHfT81chHnLm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44</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9" t="s">
        <v>10</v>
      </c>
      <c r="C8" s="111"/>
      <c r="D8" s="1"/>
    </row>
    <row r="9" spans="1:4" x14ac:dyDescent="0.25">
      <c r="A9" s="1"/>
      <c r="B9" s="65" t="s">
        <v>164</v>
      </c>
      <c r="C9" s="22">
        <v>0</v>
      </c>
      <c r="D9" s="1"/>
    </row>
    <row r="10" spans="1:4" x14ac:dyDescent="0.25">
      <c r="A10" s="1"/>
      <c r="B10" s="33"/>
      <c r="C10" s="19"/>
      <c r="D10" s="1"/>
    </row>
    <row r="11" spans="1:4" x14ac:dyDescent="0.25">
      <c r="A11" s="1"/>
      <c r="B11" s="113" t="s">
        <v>220</v>
      </c>
      <c r="C11" s="114"/>
      <c r="D11" s="1"/>
    </row>
    <row r="12" spans="1:4" x14ac:dyDescent="0.25">
      <c r="A12" s="1"/>
      <c r="B12" s="115"/>
      <c r="C12" s="11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OSaYeag0phfmZM623EHfwRNie3Leg8Ck62nA3zhU3IOmVWFitjX2oS+r7G9/pbLktfCHmh6K01RIlJDq19mMDw==" saltValue="o2TdDdND33qTRhclMLY00A=="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2024-08-27T08:03:55Z</dcterms:modified>
</cp:coreProperties>
</file>