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Novafos Vand Gladsaxe AS (V065)\ØR2025\"/>
    </mc:Choice>
  </mc:AlternateContent>
  <xr:revisionPtr revIDLastSave="0" documentId="13_ncr:1_{F1817728-94F7-4FC3-B0FE-D83F00AA1DC8}" xr6:coauthVersionLast="36" xr6:coauthVersionMax="36" xr10:uidLastSave="{00000000-0000-0000-0000-000000000000}"/>
  <bookViews>
    <workbookView xWindow="3108" yWindow="996" windowWidth="12732"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43"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1"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 r:id="rId22"/>
  </externalReferences>
  <definedNames>
    <definedName name="Fane21">'Fane 2.1. Økonomisk ramme 2025'!$B$8:$D$33</definedName>
    <definedName name="Fane21total">'Fane 2.1. Økonomisk ramme 2025'!$C$33</definedName>
    <definedName name="Fane22">'Fane 2.2. Økonomisk ramme 2026'!$B$8:$D$21</definedName>
    <definedName name="Fane22total">'Fane 2.2. Økonomisk ramme 2026'!$C$21</definedName>
    <definedName name="Fane23">'Fane 2.3. Økonomisk ramme 2027'!$B$8:$D$21</definedName>
    <definedName name="Fane23total">'Fane 2.3. Økonomisk ramme 2027'!$C$21</definedName>
    <definedName name="Fane24">'Fane 2.4. Økonomisk ramme 2028'!$B$8:$D$19</definedName>
    <definedName name="Fane24total">'Fane 2.4. Økonomisk ramme 2028'!$C$19</definedName>
    <definedName name="Fane3total">'Fane 3. Omkostninger i ØR2024'!$C$34</definedName>
    <definedName name="Pris19">[1]Nøgletal!$C$5</definedName>
    <definedName name="Pris20">[2]Nøgletal!$C$6</definedName>
    <definedName name="Pris21">[2]Nøgletal!$C$7</definedName>
    <definedName name="Pris21UnderSpild">[2]Nøgletal!$E$7</definedName>
    <definedName name="Pris23">[3]Nøgletal!$C$9</definedName>
    <definedName name="Pris24">[3]Nøgletal!$C$10</definedName>
    <definedName name="PrisDecimal19">[4]Nøgletal!$B$5</definedName>
    <definedName name="PrisDecimal20">[4]Nøgletal!$B$6</definedName>
    <definedName name="PrisDecimal21">[4]Nøgletal!$B$7</definedName>
    <definedName name="PrisDecimal21UnderSpild">[4]Nøgletal!$D$7</definedName>
    <definedName name="PrisDecimal22">[4]Nøgletal!$B$8</definedName>
    <definedName name="Tabel_Fane_11">'Fane 11. Tilknyttet virksomhed'!$B$8:$F$12</definedName>
    <definedName name="Tabel_Fane_12">'Fane 12. Bortfald'!$B$8:$F$12</definedName>
    <definedName name="Tabel_Fane_2_1">'Fane 2.1. Økonomisk ramme 2025'!$B$8:$D$34</definedName>
    <definedName name="Tabel_Fane_2_2">'Fane 2.2. Økonomisk ramme 2026'!$B$8:$D$21</definedName>
    <definedName name="Tabel_Fane_2_3">'Fane 2.3. Økonomisk ramme 2027'!$B$8:$D$21</definedName>
    <definedName name="Tabel_Fane_2_4">'Fane 2.4. Økonomisk ramme 2028'!$B$8:$D$19</definedName>
    <definedName name="Tabel_Fane_3">'Fane 3. Omkostninger i ØR2024'!$B$8:$D$34</definedName>
    <definedName name="ØR24total">'Fane 3. Omkostninger i ØR2024'!$C$34</definedName>
    <definedName name="ØR25total">'Fane 2.1. Økonomisk ramme 2025'!$C$33</definedName>
    <definedName name="ØR26total">'Fane 2.2. Økonomisk ramme 2026'!$C$21</definedName>
    <definedName name="ØR27total">'Fane 2.3. Økonomisk ramme 2027'!$C$21</definedName>
    <definedName name="ØR28total">'Fane 2.4. Økonomisk ramme 2028'!$C$19</definedName>
  </definedNames>
  <calcPr calcId="191029"/>
</workbook>
</file>

<file path=xl/calcChain.xml><?xml version="1.0" encoding="utf-8"?>
<calcChain xmlns="http://schemas.openxmlformats.org/spreadsheetml/2006/main">
  <c r="C24" i="41" l="1"/>
  <c r="C10" i="36" l="1"/>
  <c r="C10" i="30"/>
  <c r="C9" i="2" l="1"/>
  <c r="F10" i="11" l="1"/>
  <c r="F11" i="11" s="1"/>
  <c r="C11" i="29"/>
  <c r="C12" i="29" l="1"/>
  <c r="E11" i="29" l="1"/>
  <c r="C20" i="43" l="1"/>
  <c r="E12" i="29" l="1"/>
  <c r="C16" i="41" l="1"/>
  <c r="C15" i="41"/>
  <c r="C17" i="41" l="1"/>
  <c r="C28" i="41" s="1"/>
  <c r="C18" i="23" l="1"/>
  <c r="C20" i="15"/>
  <c r="C32" i="2"/>
  <c r="E13" i="39" l="1"/>
  <c r="E14" i="39" s="1"/>
  <c r="C13" i="39"/>
  <c r="C14" i="39" s="1"/>
  <c r="J11" i="11" l="1"/>
  <c r="E10" i="37" s="1"/>
  <c r="H11" i="11"/>
  <c r="C10" i="37" s="1"/>
  <c r="C30" i="41" l="1"/>
  <c r="C18" i="15" l="1"/>
  <c r="C30" i="2"/>
  <c r="C18" i="40" l="1"/>
  <c r="C19" i="19" l="1"/>
  <c r="C20" i="19" s="1"/>
  <c r="C16" i="43" l="1"/>
  <c r="C16" i="23"/>
  <c r="C16" i="15"/>
  <c r="C15" i="2"/>
  <c r="E17" i="37"/>
  <c r="E18" i="37" s="1"/>
  <c r="C17" i="37"/>
  <c r="C18" i="37" s="1"/>
  <c r="C24" i="2" l="1"/>
  <c r="C26" i="2" s="1"/>
  <c r="C11" i="2" l="1"/>
  <c r="E11" i="21"/>
  <c r="E12" i="21" s="1"/>
  <c r="C11" i="21"/>
  <c r="C12" i="21" s="1"/>
  <c r="C12" i="2" l="1"/>
  <c r="C13" i="2"/>
  <c r="C16" i="36" s="1"/>
  <c r="C25" i="2" l="1"/>
  <c r="C27" i="2" s="1"/>
  <c r="C28" i="2" l="1"/>
  <c r="C10" i="2" l="1"/>
  <c r="C14" i="2"/>
  <c r="C16" i="30" l="1"/>
  <c r="C22" i="2"/>
  <c r="C11" i="30" l="1"/>
  <c r="C15" i="30" s="1"/>
  <c r="C17" i="30" l="1"/>
  <c r="C18" i="2" s="1"/>
  <c r="C16" i="2" l="1"/>
  <c r="C21" i="30"/>
  <c r="C11" i="36"/>
  <c r="C15" i="36" s="1"/>
  <c r="C17" i="2" l="1"/>
  <c r="C17" i="36"/>
  <c r="C19" i="2" s="1"/>
  <c r="C20" i="2" l="1"/>
  <c r="C33" i="2" s="1"/>
  <c r="C21" i="36"/>
  <c r="C22" i="36" s="1"/>
  <c r="C13" i="15" s="1"/>
  <c r="C22" i="30"/>
  <c r="C9" i="15" l="1"/>
  <c r="C10" i="15" s="1"/>
  <c r="C26" i="36"/>
  <c r="C27" i="36" s="1"/>
  <c r="C13" i="43" s="1"/>
  <c r="C12" i="15"/>
  <c r="C26" i="30"/>
  <c r="C27" i="30" s="1"/>
  <c r="C12" i="43" s="1"/>
  <c r="C11" i="15" l="1"/>
  <c r="C31" i="36"/>
  <c r="C32" i="36" s="1"/>
  <c r="C13" i="23" s="1"/>
  <c r="C31" i="30"/>
  <c r="C14" i="15" l="1"/>
  <c r="C9" i="43" s="1"/>
  <c r="C10" i="43" s="1"/>
  <c r="C32" i="30"/>
  <c r="C12" i="23" s="1"/>
  <c r="C21" i="15" l="1"/>
  <c r="C11" i="43"/>
  <c r="C14" i="43" l="1"/>
  <c r="C9" i="23" s="1"/>
  <c r="C10" i="23" l="1"/>
  <c r="C11" i="23" s="1"/>
  <c r="C14" i="23" s="1"/>
  <c r="C19" i="23" s="1"/>
  <c r="C21" i="43"/>
</calcChain>
</file>

<file path=xl/sharedStrings.xml><?xml version="1.0" encoding="utf-8"?>
<sst xmlns="http://schemas.openxmlformats.org/spreadsheetml/2006/main" count="451" uniqueCount="207">
  <si>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</si>
  <si>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</si>
  <si>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</si>
  <si>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</si>
  <si>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</si>
  <si>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</si>
  <si>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</si>
  <si>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</si>
  <si>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</si>
  <si>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</si>
  <si>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</si>
  <si>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</si>
  <si>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</si>
  <si>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</si>
  <si>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</si>
  <si>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</si>
  <si>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</si>
  <si>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</si>
  <si>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</si>
  <si>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</si>
  <si>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</si>
  <si>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</si>
  <si>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</si>
  <si>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</si>
  <si>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</si>
  <si>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</si>
  <si>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</si>
  <si>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</si>
  <si>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</si>
  <si>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</si>
  <si>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</si>
  <si>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</si>
  <si>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</si>
  <si>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</si>
  <si>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Nye varige tillæg</t>
  </si>
  <si>
    <t>Engangstillæg - Drift</t>
  </si>
  <si>
    <t>Engangstillæg - Anlæg</t>
  </si>
  <si>
    <t>Fane 7</t>
  </si>
  <si>
    <t>Varige tillæg</t>
  </si>
  <si>
    <t>Engangstillæg</t>
  </si>
  <si>
    <t>Engangstillæg i alt</t>
  </si>
  <si>
    <t>Fane 5: Individuelt effektiviseringskrav</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</si>
  <si>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</si>
  <si>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</si>
  <si>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</si>
  <si>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</si>
  <si>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</si>
  <si>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</si>
  <si>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</si>
  <si>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</si>
  <si>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</si>
  <si>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</si>
  <si>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</si>
  <si>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</si>
  <si>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</si>
  <si>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</si>
  <si>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Generelt effektiviseringskrav til brug for driftsomkostninger</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</si>
  <si>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</si>
  <si>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</si>
  <si>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</si>
  <si>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</si>
  <si>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</si>
  <si>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</si>
  <si>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2023</t>
  </si>
  <si>
    <t>Kontrol med de økonomiske rammer til indregning</t>
  </si>
  <si>
    <t>Kontrol med overholdelse af økonomiske rammer</t>
  </si>
  <si>
    <t>Kontrol med overholdelse af den økonomiske ramme</t>
  </si>
  <si>
    <t>Økonomisk ramme for 2024</t>
  </si>
  <si>
    <t>Videreførte omkostninger fra den økonomiske ramme for 2024</t>
  </si>
  <si>
    <t>Økonomisk ramme for 2025</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</si>
  <si>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</si>
  <si>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</si>
  <si>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</si>
  <si>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</si>
  <si>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</si>
  <si>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Generelt effektiviseringskrav til driftsomkostninger i de økonomiske rammer for 2024</t>
  </si>
  <si>
    <t>Generelt effektiviseringskrav til anlægsomkostninger i de økonomiske rammer for 2024</t>
  </si>
  <si>
    <t>Anlægsprojekter igangsat inden 1. marts 2016</t>
  </si>
  <si>
    <t xml:space="preserve">Anlægsprojekter (§ 19) </t>
  </si>
  <si>
    <t>Effektiviseringskrav (generelt og individuelt) – Drift</t>
  </si>
  <si>
    <t>Effektiviseringskrav (generelt og individuelt) – Anlæg</t>
  </si>
  <si>
    <t>Generelt effektiviseringskrav til driftsomkostningerne i ØR24</t>
  </si>
  <si>
    <t xml:space="preserve"> </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</si>
  <si>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</si>
  <si>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</si>
  <si>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</si>
  <si>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</si>
  <si>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</si>
  <si>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</si>
  <si>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</si>
  <si>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</si>
  <si>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</si>
  <si>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</si>
  <si>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</si>
  <si>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</si>
  <si>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</si>
  <si>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</si>
  <si>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</si>
  <si>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</si>
  <si>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</si>
  <si>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</si>
  <si>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</si>
  <si>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</si>
  <si>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</si>
  <si>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</si>
  <si>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</si>
  <si>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</si>
  <si>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</si>
  <si>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Videreførte omkostninger fra den økonomiske ramme for 2026</t>
  </si>
  <si>
    <t>Økonomisk ramme for 2027</t>
  </si>
  <si>
    <t>Nye varige driftsomkostninger til de økonomiske rammer for 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</si>
  <si>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</si>
  <si>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</si>
  <si>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</si>
  <si>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</si>
  <si>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Tilknyttet virksomhed under hovedvirksomheden i alt (2023-prisniveau)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</si>
  <si>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</si>
  <si>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</si>
  <si>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</si>
  <si>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</si>
  <si>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</si>
  <si>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</si>
  <si>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Bortfald eller nedsættelse i alt i 2023-prisniveau</t>
  </si>
  <si>
    <t>Fradrag i den økonomiske ramme i årene</t>
  </si>
  <si>
    <t>Samlet økonomisk ramme for 2025</t>
  </si>
  <si>
    <t>Vejledende økonomisk ramme for 2028</t>
  </si>
  <si>
    <t>Omkostninger i ØR2024</t>
  </si>
  <si>
    <t>Kontrol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</si>
  <si>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</si>
  <si>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</si>
  <si>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</si>
  <si>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</si>
  <si>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</si>
  <si>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</si>
  <si>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</si>
  <si>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</si>
  <si>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driftsomkostninger i de vejledende økonomiske rammer for 2028</t>
  </si>
  <si>
    <t>Base for driftsomkostninger til de vejledende økonomiske rammer for 2028</t>
  </si>
  <si>
    <t>Vejledende generelt effektiviseringskrav til driftsomkostningerne i ØR28</t>
  </si>
  <si>
    <t>Generelt effektiviseringskrav til anlægsomkostninger i de vejledende økonomiske rammer for 2028</t>
  </si>
  <si>
    <t>Base for anlægsomkostninger til de vejledende økonomiske rammer for 2028</t>
  </si>
  <si>
    <t>Vejledende generelt effektiviseringskrav til anlægsomkostningerne i ØR28</t>
  </si>
  <si>
    <t>Faktiske ikke-påvirkelige omkostninger i 2023</t>
  </si>
  <si>
    <t>Ikke-påvirkelige omkostninger i 2023-prisniveau</t>
  </si>
  <si>
    <t>Ikke-påvirkelige omkostninger i 2025-prisniveau</t>
  </si>
  <si>
    <t>Omkostninger i 2023</t>
  </si>
  <si>
    <t>Omkostninger til § 19-tillæg i alt - 2023 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</si>
  <si>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</si>
  <si>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</si>
  <si>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</si>
  <si>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</si>
  <si>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</si>
  <si>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</si>
  <si>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Generelt effektiviseringskrav til driftsomkostninger i de økonomiske rammer for 2025</t>
  </si>
  <si>
    <t>Nye varige driftsomkostninger til de økonomiske rammer for 2025</t>
  </si>
  <si>
    <t>Generelt effektiviseringskrav til driftsomkostningerne i ØR25</t>
  </si>
  <si>
    <t>Generelt effektiviseringskrav til anlægsomkostninger i de økonomiske rammer for 2025</t>
  </si>
  <si>
    <t>Nye varige anlægsomkostninger til de økonomiske rammer for 2025</t>
  </si>
  <si>
    <t>Generelt effektiviseringskrav til anlægsomkostningerne i ØR25</t>
  </si>
  <si>
    <t>Samlet økonomisk ramme for 2026</t>
  </si>
  <si>
    <t>Individuelt effektiviseringskrav til de økonomiske rammer for 2025-2026</t>
  </si>
  <si>
    <t>Note: Beregningen af jeres individuelle effektiviseringskrav fremgår af metodepapir samt bilag til benchmarkingmodellen 2025.</t>
  </si>
  <si>
    <t>Base for anlægsomkostninger til de økonomiske rammer for 2024</t>
  </si>
  <si>
    <t>Base for anlægsomkostninger til de økonomiske rammer for 2025</t>
  </si>
  <si>
    <t>Base for anlægsomkostninger til de økonomiske rammer for 2026</t>
  </si>
  <si>
    <t>Generelt effektiviseringskrav til anlægsomkostningerne i ØR26</t>
  </si>
  <si>
    <t>Generelt effektiviseringskrav til anlægsomkostninger i de økonomiske rammer for 2026</t>
  </si>
  <si>
    <t>Base for driftsomkostninger til de økonomiske rammer for 2024</t>
  </si>
  <si>
    <t>Base for driftsomkostninger til de økonomiske rammer for 2025</t>
  </si>
  <si>
    <t>Base for driftsomkostninger til de økonomiske rammer for 2026</t>
  </si>
  <si>
    <t>Generelt effektiviseringskrav til driftsomkostninger i de økonomiske rammer for 2026</t>
  </si>
  <si>
    <t>Generelt effektiviseringskrav til driftsomkostningerne i ØR26</t>
  </si>
  <si>
    <t>Fane 7: Kontrol med overholdelse af den økonomiske ramme for 2023</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</si>
  <si>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</si>
  <si>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Over/underdækning i 2022</t>
  </si>
  <si>
    <t>Tidligere opgjorte over/underdækninger i forrige reguleringsperiode</t>
  </si>
  <si>
    <t>Over/underdækning før 2022</t>
  </si>
  <si>
    <t>Fradrag i de økonomiske rammer for 2025-2026 vedr. overdækning i 2022</t>
  </si>
  <si>
    <t>Evt. overdækning i 2022</t>
  </si>
  <si>
    <t>Fradrag i de økonomiske rammer for 2025-2026 vedr. en evt. overdækning i 2022</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</si>
  <si>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</si>
  <si>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</si>
  <si>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</si>
  <si>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</si>
  <si>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</si>
  <si>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Evt. underdækning før 2022</t>
  </si>
  <si>
    <t>Prisudvikling til brug for nye omkostninger i ØR2024</t>
  </si>
  <si>
    <t>Prisudvikling til brug for ØR2023-2024</t>
  </si>
  <si>
    <t>Generelt effektiviseringskrav til brug for anlægsomkostninger i ØR2023-2024</t>
  </si>
  <si>
    <t>Bortfald eller nedsættelse i alt i 2025-prisniveau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</si>
  <si>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</si>
  <si>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</si>
  <si>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</si>
  <si>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</si>
  <si>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</si>
  <si>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Generelt effektiviseringskrav til brug for anlægsomkostninger i ØR2025-2026</t>
  </si>
  <si>
    <t>Til økonomisk ramme for 2025-2026</t>
  </si>
  <si>
    <t>Afgift for ledningsført vand</t>
  </si>
  <si>
    <t>Afgift til Forsyningssekretariatet</t>
  </si>
  <si>
    <t>Køb af ydelser og produkter fra andre vandselskaber reguleret af vandsektorloven</t>
  </si>
  <si>
    <t>Ejendomsskatter</t>
  </si>
  <si>
    <t>Tjenestemandspensioner</t>
  </si>
  <si>
    <t>Fjernaflæste målere</t>
  </si>
  <si>
    <t>Ignition</t>
  </si>
  <si>
    <t>VGL Letbanen Buddingevej - Ledningsomlægning</t>
  </si>
  <si>
    <t>stik</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</si>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</sst>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0" fontId="8" fillId="4" borderId="3" xfId="0" applyFont="1" applyFill="1" applyBorder="1" applyAlignment="1" applyProtection="1">
      <alignment wrapText="1"/>
    </xf>
    <xf numFmtId="0" fontId="8" fillId="8"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8" fillId="0" borderId="1" xfId="0" applyFont="1" applyFill="1" applyBorder="1" applyProtection="1"/>
    <xf numFmtId="0" fontId="0" fillId="0" borderId="0" xfId="0" applyFill="1" applyProtection="1"/>
    <xf numFmtId="3" fontId="8" fillId="0"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8" fillId="4" borderId="1" xfId="0" applyFont="1" applyFill="1" applyBorder="1" applyAlignment="1" applyProtection="1"/>
    <xf numFmtId="3" fontId="8" fillId="4" borderId="2" xfId="0" applyNumberFormat="1" applyFont="1" applyFill="1" applyBorder="1" applyAlignment="1" applyProtection="1">
      <alignment horizontal="right"/>
    </xf>
    <xf numFmtId="0" fontId="8" fillId="8" borderId="2" xfId="0" quotePrefix="1" applyFont="1" applyFill="1" applyBorder="1" applyAlignment="1" applyProtection="1">
      <alignment wrapText="1"/>
    </xf>
    <xf numFmtId="165" fontId="8" fillId="0" borderId="1" xfId="1" applyNumberFormat="1" applyFont="1" applyFill="1" applyBorder="1" applyProtection="1"/>
    <xf numFmtId="10" fontId="8" fillId="0" borderId="3" xfId="4" applyNumberFormat="1" applyFont="1" applyFill="1" applyBorder="1" applyAlignment="1" applyProtection="1">
      <alignment horizontal="right"/>
    </xf>
    <xf numFmtId="1" fontId="8" fillId="4" borderId="1" xfId="1" applyNumberFormat="1" applyFont="1" applyFill="1" applyBorder="1" applyProtection="1"/>
    <xf numFmtId="0" fontId="8" fillId="4" borderId="2" xfId="0" applyFont="1" applyFill="1" applyBorder="1" applyAlignment="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2" xfId="0" applyNumberFormat="1" applyFont="1" applyFill="1" applyBorder="1" applyAlignment="1" applyProtection="1">
      <alignment wrapText="1"/>
    </xf>
    <xf numFmtId="1" fontId="8" fillId="8" borderId="1" xfId="1" applyNumberFormat="1" applyFont="1" applyFill="1" applyBorder="1" applyProtection="1"/>
    <xf numFmtId="3" fontId="8" fillId="4" borderId="1" xfId="0" applyNumberFormat="1" applyFont="1" applyFill="1" applyBorder="1" applyAlignment="1" applyProtection="1">
      <alignment horizontal="right"/>
    </xf>
    <xf numFmtId="10" fontId="14" fillId="0" borderId="1" xfId="4" applyNumberFormat="1" applyFont="1" applyFill="1" applyBorder="1" applyAlignment="1" applyProtection="1">
      <alignment horizontal="right"/>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xf numFmtId="1" fontId="8" fillId="0" borderId="1" xfId="1" applyNumberFormat="1" applyFont="1" applyFill="1" applyBorder="1" applyProtection="1"/>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12"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0" fillId="0" borderId="0"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FBFBF"/>
      <color rgb="FFF2DCDB"/>
      <color rgb="FFB6DDF3"/>
      <color rgb="FF212121"/>
      <color rgb="FF650816"/>
      <color rgb="FF4C4C4C"/>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CU2204\enheder\VAND\Skabeloner\&#216;konomiske%20rammer\2024\TEST_statusark%20og%20bilag%20A\TEST_LAGU\&#216;R-statusark.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5">
          <cell r="C5">
            <v>1.0168999999999999</v>
          </cell>
        </row>
      </sheetData>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5-28"/>
      <sheetName val="ØR24-27"/>
      <sheetName val="ØR23-26"/>
      <sheetName val="ØR22-25"/>
      <sheetName val="ØR21-24"/>
      <sheetName val="ØR20-23"/>
      <sheetName val="ØR19-22"/>
      <sheetName val="ØR18"/>
      <sheetName val="ØR17-20"/>
      <sheetName val="Nøgletal"/>
      <sheetName val="Farvekode forklaring"/>
      <sheetName val="ØR25 - testramme"/>
    </sheetNames>
    <sheetDataSet>
      <sheetData sheetId="0"/>
      <sheetData sheetId="1"/>
      <sheetData sheetId="2"/>
      <sheetData sheetId="3"/>
      <sheetData sheetId="4"/>
      <sheetData sheetId="5"/>
      <sheetData sheetId="6"/>
      <sheetData sheetId="7"/>
      <sheetData sheetId="8"/>
      <sheetData sheetId="9"/>
      <sheetData sheetId="10">
        <row r="9">
          <cell r="C9">
            <v>1.0356000000000001</v>
          </cell>
        </row>
        <row r="10">
          <cell r="C10">
            <v>1.0808</v>
          </cell>
        </row>
      </sheetData>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4.4" zeroHeight="1" x14ac:dyDescent="0.3"/>
  <cols>
    <col min="1" max="1" width="11" style="2" customWidth="1"/>
    <col min="2" max="3" width="9.109375" style="2" customWidth="1"/>
    <col min="4" max="4" width="11.6640625" style="2" customWidth="1"/>
    <col min="5" max="5" width="11.5546875" style="2" customWidth="1"/>
    <col min="6" max="6" width="9.109375" style="2" customWidth="1"/>
    <col min="7" max="7" width="21.554687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1"/>
      <c r="C3" s="1"/>
      <c r="D3" s="1"/>
      <c r="E3" s="1"/>
      <c r="F3" s="1"/>
      <c r="G3" s="1"/>
    </row>
    <row r="4" spans="1:7" ht="15" customHeight="1" x14ac:dyDescent="0.3">
      <c r="A4" s="1"/>
      <c r="B4" s="1"/>
      <c r="C4" s="1"/>
      <c r="D4" s="1"/>
      <c r="E4" s="1"/>
      <c r="F4" s="1"/>
      <c r="G4" s="1"/>
    </row>
    <row r="5" spans="1:7" x14ac:dyDescent="0.3">
      <c r="A5" s="1"/>
      <c r="B5" s="1"/>
      <c r="C5" s="1"/>
      <c r="D5" s="1"/>
      <c r="E5" s="1"/>
      <c r="F5" s="1"/>
      <c r="G5" s="1"/>
    </row>
    <row r="6" spans="1:7" ht="15" customHeight="1" x14ac:dyDescent="0.3">
      <c r="A6" s="1"/>
      <c r="B6" s="3"/>
      <c r="C6" s="79" t="s">
        <v>4</v>
      </c>
      <c r="D6" s="79"/>
      <c r="E6" s="79"/>
      <c r="F6" s="79"/>
      <c r="G6" s="1"/>
    </row>
    <row r="7" spans="1:7" ht="15" customHeight="1" x14ac:dyDescent="0.3">
      <c r="A7" s="1"/>
      <c r="B7" s="3"/>
      <c r="C7" s="79"/>
      <c r="D7" s="79"/>
      <c r="E7" s="79"/>
      <c r="F7" s="79"/>
      <c r="G7" s="1"/>
    </row>
    <row r="8" spans="1:7" ht="15.6" x14ac:dyDescent="0.3">
      <c r="A8" s="1"/>
      <c r="B8" s="4"/>
      <c r="C8" s="84" t="s">
        <v>196</v>
      </c>
      <c r="D8" s="84"/>
      <c r="E8" s="84"/>
      <c r="F8" s="84"/>
      <c r="G8" s="1"/>
    </row>
    <row r="9" spans="1:7" x14ac:dyDescent="0.3">
      <c r="A9" s="1"/>
      <c r="B9" s="5"/>
      <c r="C9" s="5"/>
      <c r="D9" s="5"/>
      <c r="E9" s="5"/>
      <c r="F9" s="5"/>
      <c r="G9" s="1"/>
    </row>
    <row r="10" spans="1:7" x14ac:dyDescent="0.3">
      <c r="A10" s="1"/>
      <c r="B10" s="5"/>
      <c r="C10" s="5"/>
      <c r="D10" s="5"/>
      <c r="E10" s="5"/>
      <c r="F10" s="5"/>
      <c r="G10" s="1"/>
    </row>
    <row r="11" spans="1:7" x14ac:dyDescent="0.3">
      <c r="A11" s="1"/>
      <c r="B11" s="5"/>
      <c r="C11" s="83" t="s">
        <v>5</v>
      </c>
      <c r="D11" s="83"/>
      <c r="E11" s="83"/>
      <c r="F11" s="83"/>
      <c r="G11" s="1"/>
    </row>
    <row r="12" spans="1:7" x14ac:dyDescent="0.3">
      <c r="A12" s="1"/>
      <c r="B12" s="1"/>
      <c r="C12" s="1"/>
      <c r="D12" s="1"/>
      <c r="E12" s="1"/>
      <c r="F12" s="1"/>
      <c r="G12" s="1"/>
    </row>
    <row r="13" spans="1:7" x14ac:dyDescent="0.3">
      <c r="A13" s="1"/>
      <c r="B13" s="6" t="s">
        <v>6</v>
      </c>
      <c r="C13" s="76" t="s">
        <v>124</v>
      </c>
      <c r="D13" s="77"/>
      <c r="E13" s="77"/>
      <c r="F13" s="78"/>
      <c r="G13" s="1"/>
    </row>
    <row r="14" spans="1:7" x14ac:dyDescent="0.3">
      <c r="A14" s="1"/>
      <c r="B14" s="6" t="s">
        <v>14</v>
      </c>
      <c r="C14" s="76" t="s">
        <v>159</v>
      </c>
      <c r="D14" s="77"/>
      <c r="E14" s="77"/>
      <c r="F14" s="78"/>
      <c r="G14" s="1"/>
    </row>
    <row r="15" spans="1:7" x14ac:dyDescent="0.3">
      <c r="A15" s="1"/>
      <c r="B15" s="6" t="s">
        <v>29</v>
      </c>
      <c r="C15" s="76" t="s">
        <v>107</v>
      </c>
      <c r="D15" s="77"/>
      <c r="E15" s="77"/>
      <c r="F15" s="78"/>
      <c r="G15" s="1"/>
    </row>
    <row r="16" spans="1:7" x14ac:dyDescent="0.3">
      <c r="A16" s="1"/>
      <c r="B16" s="6" t="s">
        <v>30</v>
      </c>
      <c r="C16" s="76" t="s">
        <v>125</v>
      </c>
      <c r="D16" s="77"/>
      <c r="E16" s="77"/>
      <c r="F16" s="78"/>
      <c r="G16" s="1"/>
    </row>
    <row r="17" spans="1:7" x14ac:dyDescent="0.3">
      <c r="A17" s="1"/>
      <c r="B17" s="6" t="s">
        <v>57</v>
      </c>
      <c r="C17" s="76" t="s">
        <v>126</v>
      </c>
      <c r="D17" s="77"/>
      <c r="E17" s="77"/>
      <c r="F17" s="78"/>
      <c r="G17" s="1"/>
    </row>
    <row r="18" spans="1:7" x14ac:dyDescent="0.3">
      <c r="A18" s="1"/>
      <c r="B18" s="6" t="s">
        <v>49</v>
      </c>
      <c r="C18" s="85" t="s">
        <v>42</v>
      </c>
      <c r="D18" s="86"/>
      <c r="E18" s="86"/>
      <c r="F18" s="87"/>
      <c r="G18" s="1"/>
    </row>
    <row r="19" spans="1:7" x14ac:dyDescent="0.3">
      <c r="A19" s="1"/>
      <c r="B19" s="6" t="s">
        <v>50</v>
      </c>
      <c r="C19" s="85" t="s">
        <v>43</v>
      </c>
      <c r="D19" s="86"/>
      <c r="E19" s="86"/>
      <c r="F19" s="87"/>
      <c r="G19" s="1"/>
    </row>
    <row r="20" spans="1:7" x14ac:dyDescent="0.3">
      <c r="A20" s="1"/>
      <c r="B20" s="6" t="s">
        <v>7</v>
      </c>
      <c r="C20" s="85" t="s">
        <v>9</v>
      </c>
      <c r="D20" s="86"/>
      <c r="E20" s="86"/>
      <c r="F20" s="87"/>
      <c r="G20" s="1"/>
    </row>
    <row r="21" spans="1:7" x14ac:dyDescent="0.3">
      <c r="A21" s="1"/>
      <c r="B21" s="6" t="s">
        <v>51</v>
      </c>
      <c r="C21" s="91" t="s">
        <v>11</v>
      </c>
      <c r="D21" s="92"/>
      <c r="E21" s="92"/>
      <c r="F21" s="93"/>
      <c r="G21" s="1"/>
    </row>
    <row r="22" spans="1:7" x14ac:dyDescent="0.3">
      <c r="A22" s="1"/>
      <c r="B22" s="6" t="s">
        <v>37</v>
      </c>
      <c r="C22" s="80" t="s">
        <v>127</v>
      </c>
      <c r="D22" s="81"/>
      <c r="E22" s="81"/>
      <c r="F22" s="82"/>
      <c r="G22" s="1"/>
    </row>
    <row r="23" spans="1:7" x14ac:dyDescent="0.3">
      <c r="A23" s="1"/>
      <c r="B23" s="6" t="s">
        <v>8</v>
      </c>
      <c r="C23" s="80" t="s">
        <v>89</v>
      </c>
      <c r="D23" s="81"/>
      <c r="E23" s="81"/>
      <c r="F23" s="82"/>
      <c r="G23" s="1"/>
    </row>
    <row r="24" spans="1:7" x14ac:dyDescent="0.3">
      <c r="A24" s="1"/>
      <c r="B24" s="6" t="s">
        <v>85</v>
      </c>
      <c r="C24" s="80" t="s">
        <v>78</v>
      </c>
      <c r="D24" s="81"/>
      <c r="E24" s="81"/>
      <c r="F24" s="82"/>
      <c r="G24" s="1"/>
    </row>
    <row r="25" spans="1:7" x14ac:dyDescent="0.3">
      <c r="A25" s="1"/>
      <c r="B25" s="6" t="s">
        <v>86</v>
      </c>
      <c r="C25" s="80" t="s">
        <v>38</v>
      </c>
      <c r="D25" s="81"/>
      <c r="E25" s="81"/>
      <c r="F25" s="82"/>
      <c r="G25" s="1"/>
    </row>
    <row r="26" spans="1:7" x14ac:dyDescent="0.3">
      <c r="A26" s="1"/>
      <c r="B26" s="6" t="s">
        <v>87</v>
      </c>
      <c r="C26" s="80" t="s">
        <v>39</v>
      </c>
      <c r="D26" s="81"/>
      <c r="E26" s="81"/>
      <c r="F26" s="82"/>
      <c r="G26" s="1"/>
    </row>
    <row r="27" spans="1:7" x14ac:dyDescent="0.3">
      <c r="A27" s="1"/>
      <c r="B27" s="6" t="s">
        <v>52</v>
      </c>
      <c r="C27" s="80" t="s">
        <v>58</v>
      </c>
      <c r="D27" s="81"/>
      <c r="E27" s="81"/>
      <c r="F27" s="82"/>
      <c r="G27" s="1"/>
    </row>
    <row r="28" spans="1:7" x14ac:dyDescent="0.3">
      <c r="A28" s="1"/>
      <c r="B28" s="6" t="s">
        <v>46</v>
      </c>
      <c r="C28" s="80" t="s">
        <v>31</v>
      </c>
      <c r="D28" s="81"/>
      <c r="E28" s="81"/>
      <c r="F28" s="82"/>
      <c r="G28" s="1"/>
    </row>
    <row r="29" spans="1:7" x14ac:dyDescent="0.3">
      <c r="A29" s="1"/>
      <c r="B29" s="6" t="s">
        <v>88</v>
      </c>
      <c r="C29" s="88" t="s">
        <v>47</v>
      </c>
      <c r="D29" s="89"/>
      <c r="E29" s="89"/>
      <c r="F29" s="90"/>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sheetData>
  <sheetProtection algorithmName="SHA-512" hashValue="J82s4QYmqnBkFzNsGsgbOHb1xnSs/k7lYEFzuEDlMDA54izuMd88pwFNy2Q8cE5TtZ7o2IHyE2ulHNpEU7oebA==" saltValue="P85vwfHagQdvWMN68qqYGw==" spinCount="100000" sheet="1" objects="1" scenarios="1"/>
  <mergeCells count="20">
    <mergeCell ref="C28:F28"/>
    <mergeCell ref="C29:F29"/>
    <mergeCell ref="C21:F21"/>
    <mergeCell ref="C24:F24"/>
    <mergeCell ref="C25:F25"/>
    <mergeCell ref="C27:F27"/>
    <mergeCell ref="C26:F26"/>
    <mergeCell ref="C23:F23"/>
    <mergeCell ref="C14:F14"/>
    <mergeCell ref="C6:F7"/>
    <mergeCell ref="C22:F22"/>
    <mergeCell ref="C11:F11"/>
    <mergeCell ref="C8:F8"/>
    <mergeCell ref="C15:F15"/>
    <mergeCell ref="C16:F16"/>
    <mergeCell ref="C13:F13"/>
    <mergeCell ref="C17:F17"/>
    <mergeCell ref="C18:F18"/>
    <mergeCell ref="C19:F19"/>
    <mergeCell ref="C20:F20"/>
  </mergeCells>
  <hyperlinks>
    <hyperlink ref="C14:F14" location="'Fane 2.2. Økonomisk ramme 2026'!A1" display="Samlet økonomisk ramme for 2026" xr:uid="{00000000-0004-0000-0000-000000000000}"/>
    <hyperlink ref="C25:F25" location="'Fane 10.1. Varige tillæg'!A1" display="Varige tillæg" xr:uid="{00000000-0004-0000-0000-000001000000}"/>
    <hyperlink ref="C27:F27" location="'Fane 11. Tilknyttet virksomhed'!A1" display="Tilknyttet virksomhed" xr:uid="{00000000-0004-0000-0000-000002000000}"/>
    <hyperlink ref="C28:F28" location="'Fane 12.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1:F21" location="'Fane 6. Ikke-påvirkelige omk.'!A1" display="Ikke-påvirkelige omkostninger" xr:uid="{00000000-0004-0000-0000-000007000000}"/>
    <hyperlink ref="C22:F22" location="'Fane 7. Kontrol af ØR2023'!A1" display="Kontrol af den økonomiske ramme for 2023" xr:uid="{00000000-0004-0000-0000-000008000000}"/>
    <hyperlink ref="C24:F24" location="'Fane 9. Anlægsprojekter (§ 19) '!A1" display="Anlægsprojekter (§ 19) " xr:uid="{00000000-0004-0000-0000-000009000000}"/>
    <hyperlink ref="C29:F29" location="'Fane 13. Nøgletal'!A1" display="Nøgletal" xr:uid="{00000000-0004-0000-0000-00000A000000}"/>
    <hyperlink ref="C17:F17" location="'Fane 3. Omkostninger i ØR2024'!A1" display="Omkostninger i ØR2024" xr:uid="{00000000-0004-0000-0000-00000B000000}"/>
    <hyperlink ref="C26:F26" location="'Fane 10.2. Engangstillæg'!A1" display="Engangstillæg" xr:uid="{00000000-0004-0000-0000-00000C000000}"/>
    <hyperlink ref="C19:F19" location="'Fane 4.2. Gen. krav - anlæg'!A1" display="Generelt effektiviseringskrav på anlæg" xr:uid="{00000000-0004-0000-0000-00000D000000}"/>
    <hyperlink ref="C18:F18" location="'Fane 4.1. Gen. krav - drift'!A1" display="Generelt effektiviseringskrav på drift" xr:uid="{00000000-0004-0000-0000-00000E000000}"/>
    <hyperlink ref="C20:F20" location="'Fane 5. Individuelt eff. krav'!A1" display="Individuelt effektiviseringskrav" xr:uid="{00000000-0004-0000-0000-00000F000000}"/>
    <hyperlink ref="C23:F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128</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52" t="s">
        <v>12</v>
      </c>
      <c r="C8" s="53"/>
      <c r="D8" s="19"/>
      <c r="E8" s="1"/>
    </row>
    <row r="9" spans="1:5" x14ac:dyDescent="0.3">
      <c r="A9" s="1"/>
      <c r="B9" s="55" t="s">
        <v>68</v>
      </c>
      <c r="C9" s="7">
        <f>'Fane 3. Omkostninger i ØR2024'!C20</f>
        <v>31531441.911125537</v>
      </c>
      <c r="D9" s="8" t="s">
        <v>3</v>
      </c>
      <c r="E9" s="1"/>
    </row>
    <row r="10" spans="1:5" ht="17.100000000000001" customHeight="1" x14ac:dyDescent="0.3">
      <c r="A10" s="1"/>
      <c r="B10" s="24" t="s">
        <v>32</v>
      </c>
      <c r="C10" s="7">
        <f>'Fane 10.1. Varige tillæg'!C18</f>
        <v>871780.22250000003</v>
      </c>
      <c r="D10" s="8" t="s">
        <v>3</v>
      </c>
      <c r="E10" s="1"/>
    </row>
    <row r="11" spans="1:5" ht="17.100000000000001" customHeight="1" x14ac:dyDescent="0.3">
      <c r="A11" s="1"/>
      <c r="B11" s="24" t="s">
        <v>33</v>
      </c>
      <c r="C11" s="9">
        <f>'Fane 10.1. Varige tillæg'!E18</f>
        <v>3498633.7311</v>
      </c>
      <c r="D11" s="8" t="s">
        <v>3</v>
      </c>
      <c r="E11" s="1"/>
    </row>
    <row r="12" spans="1:5" ht="17.100000000000001" customHeight="1" x14ac:dyDescent="0.3">
      <c r="A12" s="1"/>
      <c r="B12" s="24" t="s">
        <v>24</v>
      </c>
      <c r="C12" s="9">
        <f>-'Fane 12. Bortfald'!C12</f>
        <v>0</v>
      </c>
      <c r="D12" s="8" t="s">
        <v>3</v>
      </c>
      <c r="E12" s="1"/>
    </row>
    <row r="13" spans="1:5" ht="17.100000000000001" customHeight="1" x14ac:dyDescent="0.3">
      <c r="A13" s="1"/>
      <c r="B13" s="24" t="s">
        <v>23</v>
      </c>
      <c r="C13" s="9">
        <f>-'Fane 12. Bortfald'!E12</f>
        <v>0</v>
      </c>
      <c r="D13" s="8" t="s">
        <v>3</v>
      </c>
      <c r="E13" s="1"/>
    </row>
    <row r="14" spans="1:5" ht="17.100000000000001" customHeight="1" x14ac:dyDescent="0.3">
      <c r="A14" s="1"/>
      <c r="B14" s="24" t="s">
        <v>61</v>
      </c>
      <c r="C14" s="9">
        <f>'Fane 11. Tilknyttet virksomhed'!C12</f>
        <v>0</v>
      </c>
      <c r="D14" s="8" t="s">
        <v>3</v>
      </c>
      <c r="E14" s="1"/>
    </row>
    <row r="15" spans="1:5" ht="17.100000000000001" customHeight="1" x14ac:dyDescent="0.3">
      <c r="A15" s="1"/>
      <c r="B15" s="24" t="s">
        <v>62</v>
      </c>
      <c r="C15" s="9">
        <f>'Fane 11. Tilknyttet virksomhed'!E12</f>
        <v>0</v>
      </c>
      <c r="D15" s="8" t="s">
        <v>3</v>
      </c>
      <c r="E15" s="1"/>
    </row>
    <row r="16" spans="1:5" ht="17.100000000000001" customHeight="1" x14ac:dyDescent="0.3">
      <c r="A16" s="1"/>
      <c r="B16" s="24" t="s">
        <v>17</v>
      </c>
      <c r="C16" s="9">
        <f>(SUM(C9:C11)+SUM(C14:C15))*'Fane 13. Nøgletal'!C11</f>
        <v>2380293.0438313033</v>
      </c>
      <c r="D16" s="8" t="s">
        <v>3</v>
      </c>
      <c r="E16" s="1"/>
    </row>
    <row r="17" spans="1:5" ht="17.100000000000001" customHeight="1" x14ac:dyDescent="0.3">
      <c r="A17" s="1"/>
      <c r="B17" s="24" t="s">
        <v>9</v>
      </c>
      <c r="C17" s="9">
        <f>-SUM(C9:C16)*'Fane 5. Individuelt eff. krav'!C9</f>
        <v>0</v>
      </c>
      <c r="D17" s="8" t="s">
        <v>3</v>
      </c>
      <c r="E17" s="1"/>
    </row>
    <row r="18" spans="1:5" ht="17.100000000000001" customHeight="1" x14ac:dyDescent="0.3">
      <c r="A18" s="1"/>
      <c r="B18" s="24" t="s">
        <v>21</v>
      </c>
      <c r="C18" s="9">
        <f>-'Fane 4.1. Gen. krav - drift'!C17</f>
        <v>-382191.60749417648</v>
      </c>
      <c r="D18" s="8" t="s">
        <v>3</v>
      </c>
      <c r="E18" s="1"/>
    </row>
    <row r="19" spans="1:5" ht="17.100000000000001" customHeight="1" x14ac:dyDescent="0.3">
      <c r="A19" s="1"/>
      <c r="B19" s="24" t="s">
        <v>22</v>
      </c>
      <c r="C19" s="9">
        <f>-'Fane 4.2. Gen. krav - anlæg'!C17</f>
        <v>0</v>
      </c>
      <c r="D19" s="8" t="s">
        <v>3</v>
      </c>
      <c r="E19" s="1"/>
    </row>
    <row r="20" spans="1:5" ht="17.100000000000001" customHeight="1" x14ac:dyDescent="0.3">
      <c r="A20" s="1"/>
      <c r="B20" s="73" t="s">
        <v>19</v>
      </c>
      <c r="C20" s="10">
        <f>SUM(C9:C19)</f>
        <v>37899957.301062666</v>
      </c>
      <c r="D20" s="11" t="s">
        <v>3</v>
      </c>
      <c r="E20" s="1"/>
    </row>
    <row r="21" spans="1:5" ht="15" customHeight="1" x14ac:dyDescent="0.3">
      <c r="A21" s="1"/>
      <c r="B21" s="52" t="s">
        <v>11</v>
      </c>
      <c r="C21" s="53"/>
      <c r="D21" s="19"/>
      <c r="E21" s="1"/>
    </row>
    <row r="22" spans="1:5" ht="15" customHeight="1" x14ac:dyDescent="0.3">
      <c r="A22" s="1"/>
      <c r="B22" s="54" t="s">
        <v>11</v>
      </c>
      <c r="C22" s="10">
        <f>'Fane 6. Ikke-påvirkelige omk.'!C20</f>
        <v>31725500.915410489</v>
      </c>
      <c r="D22" s="11" t="s">
        <v>3</v>
      </c>
      <c r="E22" s="1"/>
    </row>
    <row r="23" spans="1:5" ht="15" customHeight="1" x14ac:dyDescent="0.3">
      <c r="A23" s="1"/>
      <c r="B23" s="52" t="s">
        <v>39</v>
      </c>
      <c r="C23" s="53"/>
      <c r="D23" s="19"/>
      <c r="E23" s="1"/>
    </row>
    <row r="24" spans="1:5" ht="15" customHeight="1" x14ac:dyDescent="0.3">
      <c r="A24" s="1"/>
      <c r="B24" s="24" t="s">
        <v>35</v>
      </c>
      <c r="C24" s="9">
        <f>'Fane 10.2. Engangstillæg'!C14</f>
        <v>0</v>
      </c>
      <c r="D24" s="8" t="s">
        <v>3</v>
      </c>
      <c r="E24" s="1"/>
    </row>
    <row r="25" spans="1:5" ht="15" customHeight="1" x14ac:dyDescent="0.3">
      <c r="A25" s="1"/>
      <c r="B25" s="24" t="s">
        <v>36</v>
      </c>
      <c r="C25" s="9">
        <f>'Fane 10.2. Engangstillæg'!E14</f>
        <v>0</v>
      </c>
      <c r="D25" s="8" t="s">
        <v>3</v>
      </c>
      <c r="E25" s="1"/>
    </row>
    <row r="26" spans="1:5" ht="15" customHeight="1" x14ac:dyDescent="0.3">
      <c r="A26" s="1"/>
      <c r="B26" s="24" t="s">
        <v>79</v>
      </c>
      <c r="C26" s="9">
        <f>-C24*('Fane 13. Nøgletal'!C23+'Fane 5. Individuelt eff. krav'!C9)</f>
        <v>0</v>
      </c>
      <c r="D26" s="8" t="s">
        <v>3</v>
      </c>
      <c r="E26" s="1"/>
    </row>
    <row r="27" spans="1:5" ht="15" customHeight="1" x14ac:dyDescent="0.3">
      <c r="A27" s="1"/>
      <c r="B27" s="24" t="s">
        <v>80</v>
      </c>
      <c r="C27" s="9">
        <f>-C25*('Fane 13. Nøgletal'!C18+'Fane 5. Individuelt eff. krav'!C9)</f>
        <v>0</v>
      </c>
      <c r="D27" s="8" t="s">
        <v>3</v>
      </c>
      <c r="E27" s="1"/>
    </row>
    <row r="28" spans="1:5" x14ac:dyDescent="0.3">
      <c r="A28" s="1"/>
      <c r="B28" s="73" t="s">
        <v>40</v>
      </c>
      <c r="C28" s="50">
        <f>SUM(C24:C27)</f>
        <v>0</v>
      </c>
      <c r="D28" s="11" t="s">
        <v>3</v>
      </c>
      <c r="E28" s="1"/>
    </row>
    <row r="29" spans="1:5" ht="15" customHeight="1" x14ac:dyDescent="0.3">
      <c r="A29" s="1"/>
      <c r="B29" s="25" t="s">
        <v>65</v>
      </c>
      <c r="C29" s="53"/>
      <c r="D29" s="19"/>
      <c r="E29" s="1"/>
    </row>
    <row r="30" spans="1:5" x14ac:dyDescent="0.3">
      <c r="A30" s="1"/>
      <c r="B30" s="58" t="s">
        <v>66</v>
      </c>
      <c r="C30" s="10">
        <f>'Fane 7. Kontrol af ØR2023'!C30</f>
        <v>-2535890.5003380105</v>
      </c>
      <c r="D30" s="11" t="s">
        <v>3</v>
      </c>
      <c r="E30" s="1"/>
    </row>
    <row r="31" spans="1:5" x14ac:dyDescent="0.3">
      <c r="A31" s="1"/>
      <c r="B31" s="25" t="s">
        <v>70</v>
      </c>
      <c r="C31" s="53"/>
      <c r="D31" s="19"/>
      <c r="E31" s="1"/>
    </row>
    <row r="32" spans="1:5" x14ac:dyDescent="0.3">
      <c r="A32" s="1"/>
      <c r="B32" s="58" t="s">
        <v>71</v>
      </c>
      <c r="C32" s="10">
        <f>'Fane 8. Skattesagen'!C14</f>
        <v>0</v>
      </c>
      <c r="D32" s="11" t="s">
        <v>3</v>
      </c>
      <c r="E32" s="1"/>
    </row>
    <row r="33" spans="1:5" x14ac:dyDescent="0.3">
      <c r="A33" s="1"/>
      <c r="B33" s="52" t="s">
        <v>69</v>
      </c>
      <c r="C33" s="29">
        <f>SUM(C20,C22,C28,C30,C32)</f>
        <v>67089567.716135152</v>
      </c>
      <c r="D33" s="19" t="s">
        <v>3</v>
      </c>
      <c r="E33" s="1"/>
    </row>
    <row r="34" spans="1:5" x14ac:dyDescent="0.3">
      <c r="A34" s="1"/>
      <c r="B34" s="1" t="s">
        <v>82</v>
      </c>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sheetData>
  <sheetProtection algorithmName="SHA-512" hashValue="YSZlb88DZfzq8cbJXJqwwbukfuh7QhdFOG+w53V3c6Vc5Tp5DlAEPRwEDx6AkI+ofNEHUTrnLpwdLPypIhBpfA==" saltValue="jCnY7yCLsWI9iyTUrOndnw=="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129</v>
      </c>
      <c r="C3" s="94"/>
      <c r="D3" s="94"/>
      <c r="E3" s="1"/>
    </row>
    <row r="4" spans="1:5" ht="15" customHeight="1" x14ac:dyDescent="0.3">
      <c r="A4" s="1"/>
      <c r="B4" s="94"/>
      <c r="C4" s="94"/>
      <c r="D4" s="94"/>
      <c r="E4" s="1"/>
    </row>
    <row r="5" spans="1:5" x14ac:dyDescent="0.3">
      <c r="A5" s="1"/>
      <c r="B5" s="95"/>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72</v>
      </c>
      <c r="C9" s="7">
        <f>'Fane 2.1. Økonomisk ramme 2025'!C20</f>
        <v>37899957.301062666</v>
      </c>
      <c r="D9" s="8" t="s">
        <v>3</v>
      </c>
      <c r="E9" s="1"/>
    </row>
    <row r="10" spans="1:5" ht="15" customHeight="1" x14ac:dyDescent="0.3">
      <c r="A10" s="1"/>
      <c r="B10" s="47" t="s">
        <v>17</v>
      </c>
      <c r="C10" s="41">
        <f>C9*'Fane 13. Nøgletal'!C11</f>
        <v>2512767.1690604547</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drift'!C22</f>
        <v>-399380.29284961964</v>
      </c>
      <c r="D12" s="8" t="s">
        <v>3</v>
      </c>
      <c r="E12" s="1"/>
    </row>
    <row r="13" spans="1:5" ht="15" customHeight="1" x14ac:dyDescent="0.3">
      <c r="A13" s="1"/>
      <c r="B13" s="47" t="s">
        <v>22</v>
      </c>
      <c r="C13" s="9">
        <f>-'Fane 4.2. Gen. krav - anlæg'!C22</f>
        <v>0</v>
      </c>
      <c r="D13" s="8" t="s">
        <v>3</v>
      </c>
      <c r="E13" s="1"/>
    </row>
    <row r="14" spans="1:5" ht="15" customHeight="1" x14ac:dyDescent="0.3">
      <c r="A14" s="1"/>
      <c r="B14" s="51" t="s">
        <v>19</v>
      </c>
      <c r="C14" s="10">
        <f>SUM(C9:C13)</f>
        <v>40013344.177273497</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f>
        <v>33828901.626102202</v>
      </c>
      <c r="D16" s="11" t="s">
        <v>3</v>
      </c>
      <c r="E16" s="1"/>
    </row>
    <row r="17" spans="1:5" x14ac:dyDescent="0.3">
      <c r="A17" s="1"/>
      <c r="B17" s="25" t="s">
        <v>65</v>
      </c>
      <c r="C17" s="53"/>
      <c r="D17" s="19"/>
      <c r="E17" s="1"/>
    </row>
    <row r="18" spans="1:5" ht="15" customHeight="1" x14ac:dyDescent="0.3">
      <c r="A18" s="1"/>
      <c r="B18" s="45" t="s">
        <v>66</v>
      </c>
      <c r="C18" s="10">
        <f>'Fane 7. Kontrol af ØR2023'!C30</f>
        <v>-2535890.5003380105</v>
      </c>
      <c r="D18" s="11" t="s">
        <v>3</v>
      </c>
      <c r="E18" s="1"/>
    </row>
    <row r="19" spans="1:5" x14ac:dyDescent="0.3">
      <c r="A19" s="1"/>
      <c r="B19" s="25" t="s">
        <v>70</v>
      </c>
      <c r="C19" s="53"/>
      <c r="D19" s="19"/>
      <c r="E19" s="1"/>
    </row>
    <row r="20" spans="1:5" x14ac:dyDescent="0.3">
      <c r="A20" s="1"/>
      <c r="B20" s="58" t="s">
        <v>71</v>
      </c>
      <c r="C20" s="10">
        <f>'Fane 8. Skattesagen'!C15</f>
        <v>0</v>
      </c>
      <c r="D20" s="11" t="s">
        <v>3</v>
      </c>
      <c r="E20" s="1"/>
    </row>
    <row r="21" spans="1:5" x14ac:dyDescent="0.3">
      <c r="A21" s="1"/>
      <c r="B21" s="52" t="s">
        <v>73</v>
      </c>
      <c r="C21" s="12">
        <f>SUM(C14,C16,C18,C20)</f>
        <v>71306355.303037673</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redOl1eQi7KJ2k6FWjy35YcvM8A0NPLb2CbVVrPhABStet9ZNvj3oBNqrO5RGTVf4y0ZFNdd/ownjL4XVWwMLg==" saltValue="j/2RS6IOSBLAgM5lXe/Ih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0D23-1CF3-4FC4-9013-EC4F18E47887}">
  <sheetPr codeName="Ark3"/>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130</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108</v>
      </c>
      <c r="C9" s="7">
        <f>'Fane 2.2. Økonomisk ramme 2026'!C14</f>
        <v>40013344.177273497</v>
      </c>
      <c r="D9" s="8" t="s">
        <v>3</v>
      </c>
      <c r="E9" s="1"/>
    </row>
    <row r="10" spans="1:5" ht="15" customHeight="1" x14ac:dyDescent="0.3">
      <c r="A10" s="1"/>
      <c r="B10" s="47" t="s">
        <v>17</v>
      </c>
      <c r="C10" s="41">
        <f>C9*'Fane 13. Nøgletal'!C11</f>
        <v>2652884.7189532327</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drift'!C27</f>
        <v>-417342.02214023843</v>
      </c>
      <c r="D12" s="8" t="s">
        <v>3</v>
      </c>
      <c r="E12" s="1"/>
    </row>
    <row r="13" spans="1:5" ht="15" customHeight="1" x14ac:dyDescent="0.3">
      <c r="A13" s="1"/>
      <c r="B13" s="47" t="s">
        <v>22</v>
      </c>
      <c r="C13" s="9">
        <f>-'Fane 4.2. Gen. krav - anlæg'!C27</f>
        <v>0</v>
      </c>
      <c r="D13" s="8" t="s">
        <v>3</v>
      </c>
      <c r="E13" s="1"/>
    </row>
    <row r="14" spans="1:5" ht="15" customHeight="1" x14ac:dyDescent="0.3">
      <c r="A14" s="1"/>
      <c r="B14" s="51" t="s">
        <v>19</v>
      </c>
      <c r="C14" s="10">
        <f>SUM(C9:C13)</f>
        <v>42248886.874086484</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Nøgletal'!C11)^2</f>
        <v>36071757.803912781</v>
      </c>
      <c r="D16" s="11" t="s">
        <v>3</v>
      </c>
      <c r="E16" s="1"/>
    </row>
    <row r="17" spans="1:5" x14ac:dyDescent="0.3">
      <c r="A17" s="1"/>
      <c r="B17" s="25" t="s">
        <v>65</v>
      </c>
      <c r="C17" s="53"/>
      <c r="D17" s="19"/>
      <c r="E17" s="1"/>
    </row>
    <row r="18" spans="1:5" ht="15" customHeight="1" x14ac:dyDescent="0.3">
      <c r="A18" s="1"/>
      <c r="B18" s="45" t="s">
        <v>66</v>
      </c>
      <c r="C18" s="10">
        <v>0</v>
      </c>
      <c r="D18" s="11" t="s">
        <v>3</v>
      </c>
      <c r="E18" s="1"/>
    </row>
    <row r="19" spans="1:5" x14ac:dyDescent="0.3">
      <c r="A19" s="1"/>
      <c r="B19" s="52" t="s">
        <v>70</v>
      </c>
      <c r="C19" s="53"/>
      <c r="D19" s="19"/>
      <c r="E19" s="1"/>
    </row>
    <row r="20" spans="1:5" x14ac:dyDescent="0.3">
      <c r="A20" s="1"/>
      <c r="B20" s="58" t="s">
        <v>71</v>
      </c>
      <c r="C20" s="10">
        <f>'Fane 8. Skattesagen'!C16</f>
        <v>0</v>
      </c>
      <c r="D20" s="11" t="s">
        <v>3</v>
      </c>
      <c r="E20" s="1"/>
    </row>
    <row r="21" spans="1:5" x14ac:dyDescent="0.3">
      <c r="A21" s="1"/>
      <c r="B21" s="52" t="s">
        <v>109</v>
      </c>
      <c r="C21" s="12">
        <f>SUM(C14,C16,C18,C20)</f>
        <v>78320644.677999258</v>
      </c>
      <c r="D21" s="13" t="s">
        <v>3</v>
      </c>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1RRwzzbKZrwa+EsQWCFSlALykWZ9GLqIr+PuAHXAzeMv2/oYt8i0EI2T5FSnm7hMTPijcibL1DKDH1E0vnlnZg==" saltValue="JPBVDl0OJKdPJouX/HQ8U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3.3320312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131</v>
      </c>
      <c r="C3" s="94"/>
      <c r="D3" s="94"/>
      <c r="E3" s="1"/>
    </row>
    <row r="4" spans="1:5" ht="15" customHeight="1" x14ac:dyDescent="0.3">
      <c r="A4" s="1"/>
      <c r="B4" s="94"/>
      <c r="C4" s="94"/>
      <c r="D4" s="94"/>
      <c r="E4" s="1"/>
    </row>
    <row r="5" spans="1:5" x14ac:dyDescent="0.3">
      <c r="A5" s="1"/>
      <c r="B5" s="95" t="s">
        <v>20</v>
      </c>
      <c r="C5" s="95"/>
      <c r="D5" s="95"/>
      <c r="E5" s="1"/>
    </row>
    <row r="6" spans="1:5" x14ac:dyDescent="0.3">
      <c r="A6" s="1"/>
      <c r="B6" s="66"/>
      <c r="C6" s="66"/>
      <c r="D6" s="66"/>
      <c r="E6" s="1"/>
    </row>
    <row r="7" spans="1:5" x14ac:dyDescent="0.3">
      <c r="A7" s="1"/>
      <c r="B7" s="1"/>
      <c r="C7" s="1"/>
      <c r="D7" s="1"/>
      <c r="E7" s="1"/>
    </row>
    <row r="8" spans="1:5" x14ac:dyDescent="0.3">
      <c r="A8" s="1"/>
      <c r="B8" s="52" t="s">
        <v>12</v>
      </c>
      <c r="C8" s="53"/>
      <c r="D8" s="19"/>
      <c r="E8" s="1"/>
    </row>
    <row r="9" spans="1:5" ht="15" customHeight="1" x14ac:dyDescent="0.3">
      <c r="A9" s="1"/>
      <c r="B9" s="55" t="s">
        <v>132</v>
      </c>
      <c r="C9" s="7">
        <f>'Fane 2.3. Økonomisk ramme 2027'!C14</f>
        <v>42248886.874086484</v>
      </c>
      <c r="D9" s="8" t="s">
        <v>3</v>
      </c>
      <c r="E9" s="1"/>
    </row>
    <row r="10" spans="1:5" ht="15" customHeight="1" x14ac:dyDescent="0.3">
      <c r="A10" s="1"/>
      <c r="B10" s="47" t="s">
        <v>17</v>
      </c>
      <c r="C10" s="9">
        <f>C9*'Fane 13. Nøgletal'!C11</f>
        <v>2801101.199751934</v>
      </c>
      <c r="D10" s="8" t="s">
        <v>3</v>
      </c>
      <c r="E10" s="1"/>
    </row>
    <row r="11" spans="1:5" ht="15" customHeight="1" x14ac:dyDescent="0.3">
      <c r="A11" s="1"/>
      <c r="B11" s="47" t="s">
        <v>9</v>
      </c>
      <c r="C11" s="9">
        <f>-SUM(C9:C10)*'Fane 5. Individuelt eff. krav'!C9</f>
        <v>0</v>
      </c>
      <c r="D11" s="8" t="s">
        <v>3</v>
      </c>
      <c r="E11" s="1"/>
    </row>
    <row r="12" spans="1:5" ht="15" customHeight="1" x14ac:dyDescent="0.3">
      <c r="A12" s="1"/>
      <c r="B12" s="47" t="s">
        <v>21</v>
      </c>
      <c r="C12" s="9">
        <f>-'Fane 4.1. Gen. krav - drift'!C32</f>
        <v>-436111.56224397355</v>
      </c>
      <c r="D12" s="8" t="s">
        <v>3</v>
      </c>
      <c r="E12" s="1"/>
    </row>
    <row r="13" spans="1:5" ht="15" customHeight="1" x14ac:dyDescent="0.3">
      <c r="A13" s="1"/>
      <c r="B13" s="47" t="s">
        <v>22</v>
      </c>
      <c r="C13" s="9">
        <f>-'Fane 4.2. Gen. krav - anlæg'!C32</f>
        <v>0</v>
      </c>
      <c r="D13" s="8" t="s">
        <v>3</v>
      </c>
      <c r="E13" s="1"/>
    </row>
    <row r="14" spans="1:5" x14ac:dyDescent="0.3">
      <c r="A14" s="1"/>
      <c r="B14" s="51" t="s">
        <v>19</v>
      </c>
      <c r="C14" s="10">
        <f>SUM(C9:C13)</f>
        <v>44613876.511594445</v>
      </c>
      <c r="D14" s="11" t="s">
        <v>3</v>
      </c>
      <c r="E14" s="1"/>
    </row>
    <row r="15" spans="1:5" x14ac:dyDescent="0.3">
      <c r="A15" s="1"/>
      <c r="B15" s="52" t="s">
        <v>11</v>
      </c>
      <c r="C15" s="53"/>
      <c r="D15" s="19"/>
      <c r="E15" s="1"/>
    </row>
    <row r="16" spans="1:5" ht="15" customHeight="1" x14ac:dyDescent="0.3">
      <c r="A16" s="1"/>
      <c r="B16" s="54" t="s">
        <v>11</v>
      </c>
      <c r="C16" s="10">
        <f>'Fane 6. Ikke-påvirkelige omk.'!C20*(1+'Fane 13. Nøgletal'!C11)^3</f>
        <v>38463315.346312203</v>
      </c>
      <c r="D16" s="11" t="s">
        <v>3</v>
      </c>
      <c r="E16" s="1"/>
    </row>
    <row r="17" spans="1:5" x14ac:dyDescent="0.3">
      <c r="A17" s="1"/>
      <c r="B17" s="25" t="s">
        <v>70</v>
      </c>
      <c r="C17" s="53"/>
      <c r="D17" s="19"/>
      <c r="E17" s="1"/>
    </row>
    <row r="18" spans="1:5" x14ac:dyDescent="0.3">
      <c r="A18" s="1"/>
      <c r="B18" s="58" t="s">
        <v>71</v>
      </c>
      <c r="C18" s="10">
        <f>'Fane 8. Skattesagen'!C17</f>
        <v>0</v>
      </c>
      <c r="D18" s="11" t="s">
        <v>3</v>
      </c>
      <c r="E18" s="1"/>
    </row>
    <row r="19" spans="1:5" x14ac:dyDescent="0.3">
      <c r="A19" s="1"/>
      <c r="B19" s="52" t="s">
        <v>133</v>
      </c>
      <c r="C19" s="12">
        <f>SUM(C14,C16,C18)</f>
        <v>83077191.85790664</v>
      </c>
      <c r="D19" s="13" t="s">
        <v>3</v>
      </c>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80rfbORb/Ug1IDCmXZw/W7BccP/h+XT7tPTgu+ZWQ61swc0g6IuisoPjqU2c0qOFmTUMMZECWxPmq5r/1XMkeA==" saltValue="x6XGC5zPabhDZWvQ7ELd3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0"/>
  <sheetViews>
    <sheetView showGridLines="0" zoomScaleNormal="100" workbookViewId="0"/>
  </sheetViews>
  <sheetFormatPr defaultColWidth="0" defaultRowHeight="14.4" zeroHeight="1" x14ac:dyDescent="0.3"/>
  <cols>
    <col min="1" max="1" width="6.5546875" style="2" customWidth="1"/>
    <col min="2" max="2" width="56.6640625" style="2" customWidth="1"/>
    <col min="3" max="3" width="12.6640625" style="2" bestFit="1" customWidth="1"/>
    <col min="4" max="4" width="3" style="2" customWidth="1"/>
    <col min="5" max="5" width="6.33203125" style="2" customWidth="1"/>
    <col min="6" max="16384" width="9.109375" style="2" hidden="1"/>
  </cols>
  <sheetData>
    <row r="1" spans="1:5" x14ac:dyDescent="0.3">
      <c r="A1" s="1"/>
      <c r="B1" s="1"/>
      <c r="C1" s="1"/>
      <c r="D1" s="1"/>
      <c r="E1" s="1"/>
    </row>
    <row r="2" spans="1:5" x14ac:dyDescent="0.3">
      <c r="A2" s="1"/>
      <c r="B2" s="1"/>
      <c r="C2" s="1"/>
      <c r="D2" s="1"/>
      <c r="E2" s="1"/>
    </row>
    <row r="3" spans="1:5" ht="24.9" customHeight="1" x14ac:dyDescent="0.3">
      <c r="A3" s="1"/>
      <c r="B3" s="96" t="s">
        <v>134</v>
      </c>
      <c r="C3" s="96"/>
      <c r="D3" s="96"/>
      <c r="E3" s="1"/>
    </row>
    <row r="4" spans="1:5" ht="15" customHeight="1" x14ac:dyDescent="0.3">
      <c r="A4" s="1"/>
      <c r="B4" s="96"/>
      <c r="C4" s="96"/>
      <c r="D4" s="96"/>
      <c r="E4" s="1"/>
    </row>
    <row r="5" spans="1:5" ht="15" customHeight="1" x14ac:dyDescent="0.3">
      <c r="A5" s="1"/>
      <c r="B5" s="1"/>
      <c r="C5" s="1"/>
      <c r="D5" s="1"/>
      <c r="E5" s="1"/>
    </row>
    <row r="6" spans="1:5" ht="15" customHeight="1" x14ac:dyDescent="0.3">
      <c r="A6" s="1"/>
      <c r="B6" s="1"/>
      <c r="C6" s="1"/>
      <c r="D6" s="1"/>
      <c r="E6" s="1"/>
    </row>
    <row r="7" spans="1:5" x14ac:dyDescent="0.3">
      <c r="A7" s="1"/>
      <c r="B7" s="1"/>
      <c r="C7" s="1"/>
      <c r="D7" s="1"/>
      <c r="E7" s="1"/>
    </row>
    <row r="8" spans="1:5" x14ac:dyDescent="0.3">
      <c r="A8" s="1"/>
      <c r="B8" s="52" t="s">
        <v>135</v>
      </c>
      <c r="C8" s="53"/>
      <c r="D8" s="19"/>
      <c r="E8" s="1"/>
    </row>
    <row r="9" spans="1:5" x14ac:dyDescent="0.3">
      <c r="A9" s="1"/>
      <c r="B9" s="55" t="s">
        <v>63</v>
      </c>
      <c r="C9" s="7">
        <v>30207426.940781455</v>
      </c>
      <c r="D9" s="8" t="s">
        <v>3</v>
      </c>
      <c r="E9" s="1"/>
    </row>
    <row r="10" spans="1:5" x14ac:dyDescent="0.3">
      <c r="A10" s="1"/>
      <c r="B10" s="24" t="s">
        <v>32</v>
      </c>
      <c r="C10" s="7">
        <v>94113.902399999992</v>
      </c>
      <c r="D10" s="8" t="s">
        <v>3</v>
      </c>
      <c r="E10" s="1"/>
    </row>
    <row r="11" spans="1:5" ht="15" customHeight="1" x14ac:dyDescent="0.3">
      <c r="A11" s="1"/>
      <c r="B11" s="24" t="s">
        <v>33</v>
      </c>
      <c r="C11" s="9">
        <v>992727.7696</v>
      </c>
      <c r="D11" s="8" t="s">
        <v>3</v>
      </c>
      <c r="E11" s="1"/>
    </row>
    <row r="12" spans="1:5" ht="15" customHeight="1" x14ac:dyDescent="0.3">
      <c r="A12" s="1"/>
      <c r="B12" s="24" t="s">
        <v>24</v>
      </c>
      <c r="C12" s="9">
        <v>0</v>
      </c>
      <c r="D12" s="8" t="s">
        <v>3</v>
      </c>
      <c r="E12" s="1"/>
    </row>
    <row r="13" spans="1:5" x14ac:dyDescent="0.3">
      <c r="A13" s="1"/>
      <c r="B13" s="24" t="s">
        <v>23</v>
      </c>
      <c r="C13" s="9">
        <v>0</v>
      </c>
      <c r="D13" s="8" t="s">
        <v>3</v>
      </c>
      <c r="E13" s="1"/>
    </row>
    <row r="14" spans="1:5" x14ac:dyDescent="0.3">
      <c r="A14" s="1"/>
      <c r="B14" s="24" t="s">
        <v>61</v>
      </c>
      <c r="C14" s="9">
        <v>0</v>
      </c>
      <c r="D14" s="8" t="s">
        <v>3</v>
      </c>
      <c r="E14" s="1"/>
    </row>
    <row r="15" spans="1:5" x14ac:dyDescent="0.3">
      <c r="A15" s="1"/>
      <c r="B15" s="24" t="s">
        <v>62</v>
      </c>
      <c r="C15" s="9">
        <v>0</v>
      </c>
      <c r="D15" s="8" t="s">
        <v>3</v>
      </c>
      <c r="E15" s="1"/>
    </row>
    <row r="16" spans="1:5" x14ac:dyDescent="0.3">
      <c r="A16" s="1"/>
      <c r="B16" s="24" t="s">
        <v>17</v>
      </c>
      <c r="C16" s="9">
        <v>1163201.2061894198</v>
      </c>
      <c r="D16" s="8" t="s">
        <v>3</v>
      </c>
      <c r="E16" s="1"/>
    </row>
    <row r="17" spans="1:5" x14ac:dyDescent="0.3">
      <c r="A17" s="1"/>
      <c r="B17" s="24" t="s">
        <v>9</v>
      </c>
      <c r="C17" s="9">
        <v>-578076.645451113</v>
      </c>
      <c r="D17" s="8" t="s">
        <v>3</v>
      </c>
      <c r="E17" s="1"/>
    </row>
    <row r="18" spans="1:5" x14ac:dyDescent="0.3">
      <c r="A18" s="1"/>
      <c r="B18" s="24" t="s">
        <v>21</v>
      </c>
      <c r="C18" s="9">
        <v>-347951.2623942236</v>
      </c>
      <c r="D18" s="8" t="s">
        <v>3</v>
      </c>
      <c r="E18" s="1"/>
    </row>
    <row r="19" spans="1:5" x14ac:dyDescent="0.3">
      <c r="A19" s="1"/>
      <c r="B19" s="24" t="s">
        <v>22</v>
      </c>
      <c r="C19" s="9">
        <v>0</v>
      </c>
      <c r="D19" s="8" t="s">
        <v>3</v>
      </c>
      <c r="E19" s="1"/>
    </row>
    <row r="20" spans="1:5" x14ac:dyDescent="0.3">
      <c r="A20" s="1"/>
      <c r="B20" s="73" t="s">
        <v>19</v>
      </c>
      <c r="C20" s="10">
        <v>31531441.911125537</v>
      </c>
      <c r="D20" s="11" t="s">
        <v>3</v>
      </c>
      <c r="E20" s="1"/>
    </row>
    <row r="21" spans="1:5" x14ac:dyDescent="0.3">
      <c r="A21" s="1"/>
      <c r="B21" s="52" t="s">
        <v>11</v>
      </c>
      <c r="C21" s="53"/>
      <c r="D21" s="19"/>
      <c r="E21" s="1"/>
    </row>
    <row r="22" spans="1:5" x14ac:dyDescent="0.3">
      <c r="A22" s="1"/>
      <c r="B22" s="54" t="s">
        <v>11</v>
      </c>
      <c r="C22" s="10">
        <v>37139107.01086656</v>
      </c>
      <c r="D22" s="11" t="s">
        <v>3</v>
      </c>
      <c r="E22" s="1"/>
    </row>
    <row r="23" spans="1:5" x14ac:dyDescent="0.3">
      <c r="A23" s="1"/>
      <c r="B23" s="52" t="s">
        <v>39</v>
      </c>
      <c r="C23" s="53"/>
      <c r="D23" s="19"/>
      <c r="E23" s="1"/>
    </row>
    <row r="24" spans="1:5" ht="15" customHeight="1" x14ac:dyDescent="0.3">
      <c r="A24" s="1"/>
      <c r="B24" s="24" t="s">
        <v>35</v>
      </c>
      <c r="C24" s="9">
        <v>0</v>
      </c>
      <c r="D24" s="8" t="s">
        <v>3</v>
      </c>
      <c r="E24" s="1"/>
    </row>
    <row r="25" spans="1:5" ht="14.25" customHeight="1" x14ac:dyDescent="0.3">
      <c r="A25" s="1"/>
      <c r="B25" s="24" t="s">
        <v>36</v>
      </c>
      <c r="C25" s="9">
        <v>0</v>
      </c>
      <c r="D25" s="8" t="s">
        <v>3</v>
      </c>
      <c r="E25" s="1"/>
    </row>
    <row r="26" spans="1:5" ht="14.25" customHeight="1" x14ac:dyDescent="0.3">
      <c r="A26" s="1"/>
      <c r="B26" s="24" t="s">
        <v>79</v>
      </c>
      <c r="C26" s="9">
        <v>0</v>
      </c>
      <c r="D26" s="8" t="s">
        <v>3</v>
      </c>
      <c r="E26" s="1"/>
    </row>
    <row r="27" spans="1:5" ht="14.25" customHeight="1" x14ac:dyDescent="0.3">
      <c r="A27" s="1"/>
      <c r="B27" s="24" t="s">
        <v>80</v>
      </c>
      <c r="C27" s="9">
        <v>0</v>
      </c>
      <c r="D27" s="8" t="s">
        <v>3</v>
      </c>
      <c r="E27" s="1"/>
    </row>
    <row r="28" spans="1:5" ht="14.25" customHeight="1" x14ac:dyDescent="0.3">
      <c r="A28" s="1"/>
      <c r="B28" s="73" t="s">
        <v>40</v>
      </c>
      <c r="C28" s="50">
        <v>0</v>
      </c>
      <c r="D28" s="11" t="s">
        <v>3</v>
      </c>
      <c r="E28" s="1"/>
    </row>
    <row r="29" spans="1:5" x14ac:dyDescent="0.3">
      <c r="A29" s="1"/>
      <c r="B29" s="25" t="s">
        <v>65</v>
      </c>
      <c r="C29" s="53"/>
      <c r="D29" s="19"/>
      <c r="E29" s="1"/>
    </row>
    <row r="30" spans="1:5" x14ac:dyDescent="0.3">
      <c r="A30" s="1"/>
      <c r="B30" s="58" t="s">
        <v>66</v>
      </c>
      <c r="C30" s="10">
        <v>-6978752</v>
      </c>
      <c r="D30" s="11" t="s">
        <v>3</v>
      </c>
      <c r="E30" s="1"/>
    </row>
    <row r="31" spans="1:5" ht="15" customHeight="1" x14ac:dyDescent="0.3">
      <c r="A31" s="1"/>
      <c r="B31" s="25" t="s">
        <v>70</v>
      </c>
      <c r="C31" s="53"/>
      <c r="D31" s="19"/>
      <c r="E31" s="1"/>
    </row>
    <row r="32" spans="1:5" ht="15.6" customHeight="1" x14ac:dyDescent="0.3">
      <c r="A32" s="1"/>
      <c r="B32" s="58" t="s">
        <v>71</v>
      </c>
      <c r="C32" s="10">
        <v>0</v>
      </c>
      <c r="D32" s="11" t="s">
        <v>3</v>
      </c>
      <c r="E32" s="1"/>
    </row>
    <row r="33" spans="1:5" ht="15.6" customHeight="1" x14ac:dyDescent="0.3">
      <c r="A33" s="1"/>
      <c r="B33" s="52" t="s">
        <v>67</v>
      </c>
      <c r="C33" s="29">
        <v>61691796.921992093</v>
      </c>
      <c r="D33" s="19" t="s">
        <v>3</v>
      </c>
      <c r="E33" s="1"/>
    </row>
    <row r="34" spans="1:5" ht="30" customHeight="1" x14ac:dyDescent="0.3">
      <c r="A34" s="1"/>
      <c r="B34" s="97" t="s">
        <v>193</v>
      </c>
      <c r="C34" s="97"/>
      <c r="D34" s="97"/>
      <c r="E34" s="1"/>
    </row>
    <row r="35" spans="1:5" ht="27.75" customHeight="1"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hidden="1" x14ac:dyDescent="0.3"/>
  </sheetData>
  <sheetProtection algorithmName="SHA-512" hashValue="zNq5hqRFhlR+Jy7+vEskbDzH1D4wazCzYPUzoJAyKQM0hykGtpWYk94r90edsmfgtpnYfqXERAinFNeAUKz2CA==" saltValue="H3YTKC7uMwZXxcHODg9m7w==" spinCount="100000" sheet="1" objects="1" scenarios="1"/>
  <mergeCells count="2">
    <mergeCell ref="B3:D4"/>
    <mergeCell ref="B34:D3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33"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32"/>
      <c r="D2" s="1"/>
      <c r="E2" s="1"/>
    </row>
    <row r="3" spans="1:5" ht="15" customHeight="1" x14ac:dyDescent="0.3">
      <c r="A3" s="1"/>
      <c r="B3" s="96" t="s">
        <v>53</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32"/>
      <c r="D7" s="1"/>
      <c r="E7" s="1"/>
    </row>
    <row r="8" spans="1:5" x14ac:dyDescent="0.3">
      <c r="A8" s="1"/>
      <c r="B8" s="98" t="s">
        <v>75</v>
      </c>
      <c r="C8" s="99"/>
      <c r="D8" s="100"/>
      <c r="E8" s="1"/>
    </row>
    <row r="9" spans="1:5" x14ac:dyDescent="0.3">
      <c r="A9" s="1"/>
      <c r="B9" s="56" t="s">
        <v>167</v>
      </c>
      <c r="C9" s="22">
        <v>17295844.813997261</v>
      </c>
      <c r="D9" s="14" t="s">
        <v>3</v>
      </c>
      <c r="E9" s="1"/>
    </row>
    <row r="10" spans="1:5" x14ac:dyDescent="0.3">
      <c r="A10" s="1"/>
      <c r="B10" s="56" t="s">
        <v>110</v>
      </c>
      <c r="C10" s="22">
        <f>('Fane 3. Omkostninger i ØR2024'!C10+'Fane 3. Omkostninger i ØR2024'!C12+'Fane 3. Omkostninger i ØR2024'!C14)*(1+'Fane 13. Nøgletal'!C10)</f>
        <v>101718.30571392</v>
      </c>
      <c r="D10" s="14" t="s">
        <v>3</v>
      </c>
      <c r="E10" s="1"/>
    </row>
    <row r="11" spans="1:5" x14ac:dyDescent="0.3">
      <c r="A11" s="1"/>
      <c r="B11" s="56" t="s">
        <v>81</v>
      </c>
      <c r="C11" s="22">
        <f>C9*'Fane 13. Nøgletal'!C23+C10*'Fane 13. Nøgletal'!C23</f>
        <v>347951.2623942236</v>
      </c>
      <c r="D11" s="14" t="s">
        <v>3</v>
      </c>
      <c r="E11" s="1"/>
    </row>
    <row r="12" spans="1:5" x14ac:dyDescent="0.3">
      <c r="A12" s="1"/>
      <c r="B12" s="52"/>
      <c r="C12" s="31"/>
      <c r="D12" s="19"/>
      <c r="E12" s="1"/>
    </row>
    <row r="13" spans="1:5" x14ac:dyDescent="0.3">
      <c r="A13" s="1"/>
      <c r="B13" s="1"/>
      <c r="C13" s="32"/>
      <c r="D13" s="1"/>
      <c r="E13" s="1"/>
    </row>
    <row r="14" spans="1:5" x14ac:dyDescent="0.3">
      <c r="A14" s="1"/>
      <c r="B14" s="98" t="s">
        <v>153</v>
      </c>
      <c r="C14" s="99"/>
      <c r="D14" s="100"/>
      <c r="E14" s="1"/>
    </row>
    <row r="15" spans="1:5" x14ac:dyDescent="0.3">
      <c r="A15" s="1"/>
      <c r="B15" s="56" t="s">
        <v>168</v>
      </c>
      <c r="C15" s="22">
        <f>(C9+C10-C11)*(1+'Fane 13. Nøgletal'!C11)</f>
        <v>18180001.123457074</v>
      </c>
      <c r="D15" s="14" t="s">
        <v>3</v>
      </c>
      <c r="E15" s="1"/>
    </row>
    <row r="16" spans="1:5" x14ac:dyDescent="0.3">
      <c r="A16" s="1"/>
      <c r="B16" s="56" t="s">
        <v>154</v>
      </c>
      <c r="C16" s="22">
        <f>('Fane 2.1. Økonomisk ramme 2025'!C10+'Fane 2.1. Økonomisk ramme 2025'!C12+'Fane 2.1. Økonomisk ramme 2025'!C14)*(1+'Fane 13. Nøgletal'!C11)</f>
        <v>929579.25125175004</v>
      </c>
      <c r="D16" s="14" t="s">
        <v>3</v>
      </c>
      <c r="E16" s="1"/>
    </row>
    <row r="17" spans="1:5" x14ac:dyDescent="0.3">
      <c r="A17" s="1"/>
      <c r="B17" s="56" t="s">
        <v>155</v>
      </c>
      <c r="C17" s="22">
        <f>(C15+C16)*'Fane 13. Nøgletal'!C23</f>
        <v>382191.60749417648</v>
      </c>
      <c r="D17" s="14" t="s">
        <v>3</v>
      </c>
      <c r="E17" s="1"/>
    </row>
    <row r="18" spans="1:5" x14ac:dyDescent="0.3">
      <c r="A18" s="1"/>
      <c r="B18" s="52"/>
      <c r="C18" s="31"/>
      <c r="D18" s="19"/>
      <c r="E18" s="1"/>
    </row>
    <row r="19" spans="1:5" x14ac:dyDescent="0.3">
      <c r="A19" s="1"/>
      <c r="B19" s="1"/>
      <c r="C19" s="32"/>
      <c r="D19" s="1"/>
      <c r="E19" s="1"/>
    </row>
    <row r="20" spans="1:5" x14ac:dyDescent="0.3">
      <c r="A20" s="1"/>
      <c r="B20" s="98" t="s">
        <v>170</v>
      </c>
      <c r="C20" s="99"/>
      <c r="D20" s="100"/>
      <c r="E20" s="1"/>
    </row>
    <row r="21" spans="1:5" x14ac:dyDescent="0.3">
      <c r="A21" s="1"/>
      <c r="B21" s="56" t="s">
        <v>169</v>
      </c>
      <c r="C21" s="48">
        <f>(C15+C16-C17)*(1+'Fane 13. Nøgletal'!C11)</f>
        <v>19969014.642480981</v>
      </c>
      <c r="D21" s="14" t="s">
        <v>3</v>
      </c>
      <c r="E21" s="1"/>
    </row>
    <row r="22" spans="1:5" x14ac:dyDescent="0.3">
      <c r="A22" s="1"/>
      <c r="B22" s="56" t="s">
        <v>171</v>
      </c>
      <c r="C22" s="48">
        <f>(C21)*'Fane 13. Nøgletal'!C23</f>
        <v>399380.29284961964</v>
      </c>
      <c r="D22" s="14" t="s">
        <v>3</v>
      </c>
      <c r="E22" s="1"/>
    </row>
    <row r="23" spans="1:5" x14ac:dyDescent="0.3">
      <c r="A23" s="1"/>
      <c r="B23" s="52"/>
      <c r="C23" s="31"/>
      <c r="D23" s="19"/>
      <c r="E23" s="1"/>
    </row>
    <row r="24" spans="1:5" x14ac:dyDescent="0.3">
      <c r="A24" s="1"/>
      <c r="B24" s="1"/>
      <c r="C24" s="32"/>
      <c r="D24" s="1"/>
      <c r="E24" s="1"/>
    </row>
    <row r="25" spans="1:5" x14ac:dyDescent="0.3">
      <c r="A25" s="1"/>
      <c r="B25" s="98" t="s">
        <v>116</v>
      </c>
      <c r="C25" s="99"/>
      <c r="D25" s="100"/>
      <c r="E25" s="1"/>
    </row>
    <row r="26" spans="1:5" x14ac:dyDescent="0.3">
      <c r="A26" s="1"/>
      <c r="B26" s="56" t="s">
        <v>117</v>
      </c>
      <c r="C26" s="48">
        <f>(C21-C22)*(1+'Fane 13. Nøgletal'!C11)</f>
        <v>20867101.107011922</v>
      </c>
      <c r="D26" s="14" t="s">
        <v>3</v>
      </c>
      <c r="E26" s="1"/>
    </row>
    <row r="27" spans="1:5" x14ac:dyDescent="0.3">
      <c r="A27" s="1"/>
      <c r="B27" s="56" t="s">
        <v>118</v>
      </c>
      <c r="C27" s="48">
        <f>(C26)*'Fane 13. Nøgletal'!C23</f>
        <v>417342.02214023843</v>
      </c>
      <c r="D27" s="14" t="s">
        <v>3</v>
      </c>
      <c r="E27" s="1"/>
    </row>
    <row r="28" spans="1:5" x14ac:dyDescent="0.3">
      <c r="A28" s="1"/>
      <c r="B28" s="52"/>
      <c r="C28" s="42"/>
      <c r="D28" s="19"/>
      <c r="E28" s="1"/>
    </row>
    <row r="29" spans="1:5" x14ac:dyDescent="0.3">
      <c r="A29" s="1"/>
      <c r="B29" s="1"/>
      <c r="C29" s="32"/>
      <c r="D29" s="1"/>
      <c r="E29" s="1"/>
    </row>
    <row r="30" spans="1:5" x14ac:dyDescent="0.3">
      <c r="A30" s="1"/>
      <c r="B30" s="98" t="s">
        <v>136</v>
      </c>
      <c r="C30" s="99"/>
      <c r="D30" s="100"/>
      <c r="E30" s="1"/>
    </row>
    <row r="31" spans="1:5" x14ac:dyDescent="0.3">
      <c r="A31" s="1"/>
      <c r="B31" s="56" t="s">
        <v>137</v>
      </c>
      <c r="C31" s="48">
        <f>(C26-C27)*(1+'Fane 13. Nøgletal'!C11)</f>
        <v>21805578.112198677</v>
      </c>
      <c r="D31" s="14" t="s">
        <v>3</v>
      </c>
      <c r="E31" s="1"/>
    </row>
    <row r="32" spans="1:5" x14ac:dyDescent="0.3">
      <c r="A32" s="1"/>
      <c r="B32" s="56" t="s">
        <v>138</v>
      </c>
      <c r="C32" s="48">
        <f>(C31)*'Fane 13. Nøgletal'!C23</f>
        <v>436111.56224397355</v>
      </c>
      <c r="D32" s="14" t="s">
        <v>3</v>
      </c>
      <c r="E32" s="1"/>
    </row>
    <row r="33" spans="1:5" x14ac:dyDescent="0.3">
      <c r="A33" s="1"/>
      <c r="B33" s="52"/>
      <c r="C33" s="42"/>
      <c r="D33" s="19"/>
      <c r="E33" s="1"/>
    </row>
    <row r="34" spans="1:5" x14ac:dyDescent="0.3">
      <c r="A34" s="1"/>
      <c r="B34" s="1"/>
      <c r="C34" s="32"/>
      <c r="D34" s="1"/>
      <c r="E34" s="1"/>
    </row>
    <row r="35" spans="1:5" x14ac:dyDescent="0.3">
      <c r="A35" s="1"/>
      <c r="B35" s="1"/>
      <c r="C35" s="32"/>
      <c r="D35" s="1"/>
      <c r="E35" s="1"/>
    </row>
    <row r="36" spans="1:5" x14ac:dyDescent="0.3">
      <c r="A36" s="1"/>
      <c r="B36" s="1"/>
      <c r="C36" s="32"/>
      <c r="D36" s="1"/>
      <c r="E36" s="1"/>
    </row>
    <row r="37" spans="1:5" x14ac:dyDescent="0.3">
      <c r="A37" s="1"/>
      <c r="B37" s="1"/>
      <c r="C37" s="32"/>
      <c r="D37" s="1"/>
      <c r="E37" s="1"/>
    </row>
    <row r="38" spans="1:5" x14ac:dyDescent="0.3">
      <c r="A38" s="1"/>
      <c r="B38" s="1"/>
      <c r="C38" s="32"/>
      <c r="D38" s="1"/>
      <c r="E38" s="1"/>
    </row>
    <row r="39" spans="1:5" x14ac:dyDescent="0.3">
      <c r="A39" s="1"/>
      <c r="B39" s="1"/>
      <c r="C39" s="32"/>
      <c r="D39" s="1"/>
      <c r="E39" s="1"/>
    </row>
    <row r="40" spans="1:5" x14ac:dyDescent="0.3">
      <c r="A40" s="1"/>
      <c r="B40" s="1"/>
      <c r="C40" s="32"/>
      <c r="D40" s="1"/>
      <c r="E40" s="1"/>
    </row>
    <row r="41" spans="1:5" x14ac:dyDescent="0.3">
      <c r="A41" s="1"/>
      <c r="B41" s="1"/>
      <c r="C41" s="32"/>
      <c r="D41" s="1"/>
      <c r="E41" s="1"/>
    </row>
    <row r="42" spans="1:5" x14ac:dyDescent="0.3">
      <c r="A42" s="1"/>
      <c r="B42" s="1"/>
      <c r="C42" s="32"/>
      <c r="D42" s="1"/>
      <c r="E42" s="1"/>
    </row>
    <row r="43" spans="1:5" x14ac:dyDescent="0.3">
      <c r="A43" s="1"/>
      <c r="B43" s="1"/>
      <c r="C43" s="32"/>
      <c r="D43" s="1"/>
      <c r="E43" s="1"/>
    </row>
    <row r="44" spans="1:5" x14ac:dyDescent="0.3">
      <c r="A44" s="1"/>
      <c r="B44" s="1"/>
      <c r="C44" s="32"/>
      <c r="D44" s="1"/>
      <c r="E44" s="1"/>
    </row>
    <row r="45" spans="1:5" x14ac:dyDescent="0.3">
      <c r="A45" s="1"/>
      <c r="B45" s="1"/>
      <c r="C45" s="32"/>
      <c r="D45" s="1"/>
      <c r="E45" s="1"/>
    </row>
    <row r="46" spans="1:5" x14ac:dyDescent="0.3">
      <c r="A46" s="1"/>
      <c r="B46" s="1"/>
      <c r="C46" s="32"/>
      <c r="D46" s="1"/>
      <c r="E46" s="1"/>
    </row>
    <row r="47" spans="1:5" x14ac:dyDescent="0.3">
      <c r="A47" s="1"/>
      <c r="B47" s="1"/>
      <c r="C47" s="32"/>
      <c r="D47" s="1"/>
      <c r="E47" s="1"/>
    </row>
    <row r="48" spans="1:5" x14ac:dyDescent="0.3">
      <c r="A48" s="1"/>
      <c r="B48" s="1"/>
      <c r="C48" s="32"/>
      <c r="D48" s="1"/>
      <c r="E48" s="1"/>
    </row>
    <row r="49" spans="1:5" x14ac:dyDescent="0.3">
      <c r="A49" s="1"/>
      <c r="B49" s="1"/>
      <c r="C49" s="32"/>
      <c r="D49" s="1"/>
      <c r="E49" s="1"/>
    </row>
    <row r="50" spans="1:5" x14ac:dyDescent="0.3">
      <c r="A50" s="1"/>
      <c r="B50" s="1"/>
      <c r="C50" s="32"/>
      <c r="D50" s="1"/>
      <c r="E50" s="1"/>
    </row>
  </sheetData>
  <sheetProtection algorithmName="SHA-512" hashValue="1caRZHraRPfus6yPRHO0xtAiuvWirmh9mKQYmYyFOJF9XewdNEvOl+JrQKncwmasoOAC7gIYpeLtCzCCy7BYkg==" saltValue="kCATgP2jqNox8r+v3bWxYA==" spinCount="100000" sheet="1" objects="1" scenarios="1"/>
  <mergeCells count="6">
    <mergeCell ref="B3:D5"/>
    <mergeCell ref="B25:D25"/>
    <mergeCell ref="B14:D14"/>
    <mergeCell ref="B20:D20"/>
    <mergeCell ref="B30:D30"/>
    <mergeCell ref="B8:D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E50"/>
  <sheetViews>
    <sheetView showGridLines="0" zoomScaleNormal="100" workbookViewId="0"/>
  </sheetViews>
  <sheetFormatPr defaultColWidth="0" defaultRowHeight="14.4" zeroHeight="1" x14ac:dyDescent="0.3"/>
  <cols>
    <col min="1" max="1" width="5.33203125" style="2" customWidth="1"/>
    <col min="2" max="2" width="58"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x14ac:dyDescent="0.3">
      <c r="A3" s="1"/>
      <c r="B3" s="101" t="s">
        <v>54</v>
      </c>
      <c r="C3" s="102"/>
      <c r="D3" s="102"/>
      <c r="E3" s="1"/>
    </row>
    <row r="4" spans="1:5" ht="15" customHeight="1" x14ac:dyDescent="0.3">
      <c r="A4" s="1"/>
      <c r="B4" s="102"/>
      <c r="C4" s="102"/>
      <c r="D4" s="102"/>
      <c r="E4" s="1"/>
    </row>
    <row r="5" spans="1:5" ht="15" customHeight="1" x14ac:dyDescent="0.3">
      <c r="A5" s="1"/>
      <c r="B5" s="102"/>
      <c r="C5" s="102"/>
      <c r="D5" s="102"/>
      <c r="E5" s="1"/>
    </row>
    <row r="6" spans="1:5" ht="15" customHeight="1" x14ac:dyDescent="0.3">
      <c r="A6" s="1"/>
      <c r="B6" s="1"/>
      <c r="C6" s="1"/>
      <c r="D6" s="1"/>
      <c r="E6" s="1"/>
    </row>
    <row r="7" spans="1:5" ht="15" customHeight="1" x14ac:dyDescent="0.3">
      <c r="A7" s="1"/>
      <c r="B7" s="1"/>
      <c r="C7" s="1"/>
      <c r="D7" s="1"/>
      <c r="E7" s="1"/>
    </row>
    <row r="8" spans="1:5" x14ac:dyDescent="0.3">
      <c r="A8" s="1"/>
      <c r="B8" s="98" t="s">
        <v>76</v>
      </c>
      <c r="C8" s="99"/>
      <c r="D8" s="100"/>
      <c r="E8" s="1"/>
    </row>
    <row r="9" spans="1:5" x14ac:dyDescent="0.3">
      <c r="A9" s="1"/>
      <c r="B9" s="56" t="s">
        <v>162</v>
      </c>
      <c r="C9" s="48">
        <v>17434706.300008785</v>
      </c>
      <c r="D9" s="14" t="s">
        <v>3</v>
      </c>
      <c r="E9" s="1"/>
    </row>
    <row r="10" spans="1:5" x14ac:dyDescent="0.3">
      <c r="A10" s="1"/>
      <c r="B10" s="56" t="s">
        <v>113</v>
      </c>
      <c r="C10" s="48">
        <f>('Fane 3. Omkostninger i ØR2024'!C11+'Fane 3. Omkostninger i ØR2024'!C13+'Fane 3. Omkostninger i ØR2024'!C15)*(1+'Fane 13. Nøgletal'!C10)</f>
        <v>1072940.1733836799</v>
      </c>
      <c r="D10" s="14" t="s">
        <v>3</v>
      </c>
      <c r="E10" s="1"/>
    </row>
    <row r="11" spans="1:5" x14ac:dyDescent="0.3">
      <c r="A11" s="1"/>
      <c r="B11" s="56" t="s">
        <v>114</v>
      </c>
      <c r="C11" s="75">
        <f>(C9)*'Fane 13. Nøgletal'!C16+C10*'Fane 13. Nøgletal'!C17</f>
        <v>0</v>
      </c>
      <c r="D11" s="14" t="s">
        <v>3</v>
      </c>
      <c r="E11" s="1"/>
    </row>
    <row r="12" spans="1:5" x14ac:dyDescent="0.3">
      <c r="A12" s="1"/>
      <c r="B12" s="52"/>
      <c r="C12" s="53"/>
      <c r="D12" s="19"/>
      <c r="E12" s="1"/>
    </row>
    <row r="13" spans="1:5" x14ac:dyDescent="0.3">
      <c r="A13" s="1"/>
      <c r="B13" s="1"/>
      <c r="C13" s="1"/>
      <c r="D13" s="1"/>
      <c r="E13" s="1"/>
    </row>
    <row r="14" spans="1:5" x14ac:dyDescent="0.3">
      <c r="A14" s="1"/>
      <c r="B14" s="98" t="s">
        <v>156</v>
      </c>
      <c r="C14" s="99"/>
      <c r="D14" s="100"/>
      <c r="E14" s="1"/>
    </row>
    <row r="15" spans="1:5" x14ac:dyDescent="0.3">
      <c r="A15" s="1"/>
      <c r="B15" s="56" t="s">
        <v>163</v>
      </c>
      <c r="C15" s="48">
        <f>(C9+C10-C11)*(1+'Fane 13. Nøgletal'!C11)</f>
        <v>19734703.434578385</v>
      </c>
      <c r="D15" s="14" t="s">
        <v>3</v>
      </c>
      <c r="E15" s="1"/>
    </row>
    <row r="16" spans="1:5" x14ac:dyDescent="0.3">
      <c r="A16" s="1"/>
      <c r="B16" s="56" t="s">
        <v>157</v>
      </c>
      <c r="C16" s="48">
        <f>('Fane 2.1. Økonomisk ramme 2025'!C11+'Fane 2.1. Økonomisk ramme 2025'!C13+'Fane 2.1. Økonomisk ramme 2025'!C15)*(1+'Fane 13. Nøgletal'!C11)</f>
        <v>3730593.1474719299</v>
      </c>
      <c r="D16" s="14" t="s">
        <v>3</v>
      </c>
      <c r="E16" s="1"/>
    </row>
    <row r="17" spans="1:5" x14ac:dyDescent="0.3">
      <c r="A17" s="1"/>
      <c r="B17" s="56" t="s">
        <v>158</v>
      </c>
      <c r="C17" s="75">
        <f>(C15+C16)*'Fane 13. Nøgletal'!C18</f>
        <v>0</v>
      </c>
      <c r="D17" s="14" t="s">
        <v>3</v>
      </c>
      <c r="E17" s="1"/>
    </row>
    <row r="18" spans="1:5" x14ac:dyDescent="0.3">
      <c r="A18" s="1"/>
      <c r="B18" s="52"/>
      <c r="C18" s="53"/>
      <c r="D18" s="19"/>
      <c r="E18" s="1"/>
    </row>
    <row r="19" spans="1:5" x14ac:dyDescent="0.3">
      <c r="A19" s="1"/>
      <c r="B19" s="1"/>
      <c r="C19" s="1"/>
      <c r="D19" s="1"/>
      <c r="E19" s="1"/>
    </row>
    <row r="20" spans="1:5" x14ac:dyDescent="0.3">
      <c r="A20" s="1"/>
      <c r="B20" s="98" t="s">
        <v>166</v>
      </c>
      <c r="C20" s="99"/>
      <c r="D20" s="100"/>
      <c r="E20" s="1"/>
    </row>
    <row r="21" spans="1:5" x14ac:dyDescent="0.3">
      <c r="A21" s="1"/>
      <c r="B21" s="56" t="s">
        <v>164</v>
      </c>
      <c r="C21" s="48">
        <f>(C15+C16-C17)*(1+'Fane 13. Nøgletal'!C11)</f>
        <v>25021045.745440252</v>
      </c>
      <c r="D21" s="14" t="s">
        <v>3</v>
      </c>
      <c r="E21" s="1"/>
    </row>
    <row r="22" spans="1:5" x14ac:dyDescent="0.3">
      <c r="A22" s="1"/>
      <c r="B22" s="56" t="s">
        <v>165</v>
      </c>
      <c r="C22" s="75">
        <f>(C21)*'Fane 13. Nøgletal'!C18</f>
        <v>0</v>
      </c>
      <c r="D22" s="14" t="s">
        <v>3</v>
      </c>
      <c r="E22" s="1"/>
    </row>
    <row r="23" spans="1:5" x14ac:dyDescent="0.3">
      <c r="A23" s="1"/>
      <c r="B23" s="52"/>
      <c r="C23" s="53"/>
      <c r="D23" s="19"/>
      <c r="E23" s="1"/>
    </row>
    <row r="24" spans="1:5" x14ac:dyDescent="0.3">
      <c r="A24" s="1"/>
      <c r="B24" s="1"/>
      <c r="C24" s="1"/>
      <c r="D24" s="1"/>
      <c r="E24" s="1"/>
    </row>
    <row r="25" spans="1:5" x14ac:dyDescent="0.3">
      <c r="A25" s="1"/>
      <c r="B25" s="98" t="s">
        <v>119</v>
      </c>
      <c r="C25" s="99"/>
      <c r="D25" s="100"/>
      <c r="E25" s="1"/>
    </row>
    <row r="26" spans="1:5" x14ac:dyDescent="0.3">
      <c r="A26" s="1"/>
      <c r="B26" s="56" t="s">
        <v>120</v>
      </c>
      <c r="C26" s="48">
        <f>(C21-C22)*(1+'Fane 13. Nøgletal'!C11)</f>
        <v>26679941.078362942</v>
      </c>
      <c r="D26" s="14" t="s">
        <v>3</v>
      </c>
      <c r="E26" s="1"/>
    </row>
    <row r="27" spans="1:5" x14ac:dyDescent="0.3">
      <c r="A27" s="1"/>
      <c r="B27" s="56" t="s">
        <v>121</v>
      </c>
      <c r="C27" s="75">
        <f>(C26)*'Fane 13. Nøgletal'!C18</f>
        <v>0</v>
      </c>
      <c r="D27" s="14" t="s">
        <v>3</v>
      </c>
      <c r="E27" s="1"/>
    </row>
    <row r="28" spans="1:5" x14ac:dyDescent="0.3">
      <c r="A28" s="1"/>
      <c r="B28" s="52"/>
      <c r="C28" s="53"/>
      <c r="D28" s="19"/>
      <c r="E28" s="1"/>
    </row>
    <row r="29" spans="1:5" x14ac:dyDescent="0.3">
      <c r="A29" s="1"/>
      <c r="B29" s="1"/>
      <c r="C29" s="1"/>
      <c r="D29" s="1"/>
      <c r="E29" s="1"/>
    </row>
    <row r="30" spans="1:5" x14ac:dyDescent="0.3">
      <c r="A30" s="1"/>
      <c r="B30" s="98" t="s">
        <v>139</v>
      </c>
      <c r="C30" s="99"/>
      <c r="D30" s="100"/>
      <c r="E30" s="1"/>
    </row>
    <row r="31" spans="1:5" x14ac:dyDescent="0.3">
      <c r="A31" s="1"/>
      <c r="B31" s="56" t="s">
        <v>140</v>
      </c>
      <c r="C31" s="48">
        <f>(C26-C27)*(1+'Fane 13. Nøgletal'!C11)</f>
        <v>28448821.171858404</v>
      </c>
      <c r="D31" s="14" t="s">
        <v>3</v>
      </c>
      <c r="E31" s="1"/>
    </row>
    <row r="32" spans="1:5" x14ac:dyDescent="0.3">
      <c r="A32" s="1"/>
      <c r="B32" s="56" t="s">
        <v>141</v>
      </c>
      <c r="C32" s="75">
        <f>(C31)*'Fane 13. Nøgletal'!C18</f>
        <v>0</v>
      </c>
      <c r="D32" s="14" t="s">
        <v>3</v>
      </c>
      <c r="E32" s="1"/>
    </row>
    <row r="33" spans="1:5" x14ac:dyDescent="0.3">
      <c r="A33" s="1"/>
      <c r="B33" s="52"/>
      <c r="C33" s="53"/>
      <c r="D33" s="19"/>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jRDRvScyX/Xs1dNi1poiMaOx2suLu5Hat3/5fvvaiIZpDk+tRZca5xhfF8BYS+db5YldWvjjztAB+BMV9/cboA==" saltValue="xnPG5AwZsQhp6BJhIRgdvA==" spinCount="100000" sheet="1" objects="1" scenarios="1"/>
  <mergeCells count="6">
    <mergeCell ref="B3:D5"/>
    <mergeCell ref="B14:D14"/>
    <mergeCell ref="B8:D8"/>
    <mergeCell ref="B30:D30"/>
    <mergeCell ref="B25:D25"/>
    <mergeCell ref="B20:D20"/>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D50"/>
  <sheetViews>
    <sheetView showGridLines="0" zoomScaleNormal="100" workbookViewId="0"/>
  </sheetViews>
  <sheetFormatPr defaultColWidth="0" defaultRowHeight="14.4" zeroHeight="1" x14ac:dyDescent="0.3"/>
  <cols>
    <col min="1" max="1" width="5.33203125" style="2" customWidth="1"/>
    <col min="2" max="2" width="57.109375" style="2" customWidth="1"/>
    <col min="3" max="3" width="12.5546875" style="2" customWidth="1"/>
    <col min="4" max="4" width="5.33203125" style="2" customWidth="1"/>
    <col min="5" max="16384" width="9.109375" style="2" hidden="1"/>
  </cols>
  <sheetData>
    <row r="1" spans="1:4" x14ac:dyDescent="0.3">
      <c r="A1" s="1"/>
      <c r="B1" s="1"/>
      <c r="C1" s="1"/>
      <c r="D1" s="1"/>
    </row>
    <row r="2" spans="1:4" x14ac:dyDescent="0.3">
      <c r="A2" s="1"/>
      <c r="B2" s="1"/>
      <c r="C2" s="1"/>
      <c r="D2" s="1"/>
    </row>
    <row r="3" spans="1:4" ht="15" customHeight="1" x14ac:dyDescent="0.3">
      <c r="A3" s="1"/>
      <c r="B3" s="94" t="s">
        <v>41</v>
      </c>
      <c r="C3" s="94"/>
      <c r="D3" s="1"/>
    </row>
    <row r="4" spans="1:4" ht="15" customHeight="1" x14ac:dyDescent="0.3">
      <c r="A4" s="1"/>
      <c r="B4" s="94"/>
      <c r="C4" s="94"/>
      <c r="D4" s="1"/>
    </row>
    <row r="5" spans="1:4" x14ac:dyDescent="0.3">
      <c r="A5" s="1"/>
      <c r="B5" s="1"/>
      <c r="C5" s="1"/>
      <c r="D5" s="1"/>
    </row>
    <row r="6" spans="1:4" x14ac:dyDescent="0.3">
      <c r="A6" s="1"/>
      <c r="B6" s="1"/>
      <c r="C6" s="1"/>
      <c r="D6" s="1"/>
    </row>
    <row r="7" spans="1:4" x14ac:dyDescent="0.3">
      <c r="A7" s="1"/>
      <c r="B7" s="1"/>
      <c r="C7" s="1"/>
      <c r="D7" s="1"/>
    </row>
    <row r="8" spans="1:4" x14ac:dyDescent="0.3">
      <c r="A8" s="1"/>
      <c r="B8" s="98" t="s">
        <v>9</v>
      </c>
      <c r="C8" s="100"/>
      <c r="D8" s="1"/>
    </row>
    <row r="9" spans="1:4" x14ac:dyDescent="0.3">
      <c r="A9" s="1"/>
      <c r="B9" s="56" t="s">
        <v>160</v>
      </c>
      <c r="C9" s="44">
        <v>0</v>
      </c>
      <c r="D9" s="1"/>
    </row>
    <row r="10" spans="1:4" x14ac:dyDescent="0.3">
      <c r="A10" s="1"/>
      <c r="B10" s="52"/>
      <c r="C10" s="19"/>
      <c r="D10" s="1"/>
    </row>
    <row r="11" spans="1:4" ht="15" customHeight="1" x14ac:dyDescent="0.3">
      <c r="A11" s="1"/>
      <c r="B11" s="103" t="s">
        <v>161</v>
      </c>
      <c r="C11" s="104"/>
      <c r="D11" s="1"/>
    </row>
    <row r="12" spans="1:4" ht="13.5" customHeight="1" x14ac:dyDescent="0.3">
      <c r="A12" s="1"/>
      <c r="B12" s="105"/>
      <c r="C12" s="106"/>
      <c r="D12" s="1"/>
    </row>
    <row r="13" spans="1:4" x14ac:dyDescent="0.3">
      <c r="A13" s="1"/>
      <c r="B13" s="1"/>
      <c r="C13" s="1"/>
      <c r="D13" s="1"/>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ht="15" customHeight="1"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iZ0nUewVNsLr+Gxfpi6FKY7CMScLYShIWxakgCdEw0QDJKDQHDbdPkB0tIWKt4decCBUQuEwXTub/U+ZZU7n3A==" saltValue="NgI4rYkxXI1oQWwOcWEshw==" spinCount="100000" sheet="1" objects="1" scenarios="1"/>
  <mergeCells count="3">
    <mergeCell ref="B3:C4"/>
    <mergeCell ref="B8:C8"/>
    <mergeCell ref="B11:C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4.4" zeroHeight="1" x14ac:dyDescent="0.3"/>
  <cols>
    <col min="1" max="1" width="5.33203125" style="2" customWidth="1"/>
    <col min="2" max="2" width="58.33203125" style="2" customWidth="1"/>
    <col min="3" max="3" width="12.554687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4" t="s">
        <v>55</v>
      </c>
      <c r="C3" s="94"/>
      <c r="D3" s="94"/>
      <c r="E3" s="1"/>
    </row>
    <row r="4" spans="1:5" ht="15" customHeight="1" x14ac:dyDescent="0.3">
      <c r="A4" s="1"/>
      <c r="B4" s="94"/>
      <c r="C4" s="94"/>
      <c r="D4" s="94"/>
      <c r="E4" s="1"/>
    </row>
    <row r="5" spans="1:5" x14ac:dyDescent="0.3">
      <c r="A5" s="1"/>
      <c r="B5" s="1"/>
      <c r="C5" s="1"/>
      <c r="D5" s="1"/>
      <c r="E5" s="1"/>
    </row>
    <row r="6" spans="1:5" x14ac:dyDescent="0.3">
      <c r="A6" s="1"/>
      <c r="B6" s="1"/>
      <c r="C6" s="1"/>
      <c r="D6" s="1"/>
      <c r="E6" s="1"/>
    </row>
    <row r="7" spans="1:5" x14ac:dyDescent="0.3">
      <c r="A7" s="1"/>
      <c r="B7" s="1"/>
      <c r="C7" s="1"/>
      <c r="D7" s="1"/>
      <c r="E7" s="1"/>
    </row>
    <row r="8" spans="1:5" x14ac:dyDescent="0.3">
      <c r="A8" s="1"/>
      <c r="B8" s="98" t="s">
        <v>142</v>
      </c>
      <c r="C8" s="99"/>
      <c r="D8" s="100"/>
      <c r="E8" s="1"/>
    </row>
    <row r="9" spans="1:5" ht="15" customHeight="1" x14ac:dyDescent="0.3">
      <c r="A9" s="1"/>
      <c r="B9" s="51" t="s">
        <v>27</v>
      </c>
      <c r="C9" s="45" t="s">
        <v>145</v>
      </c>
      <c r="D9" s="11"/>
      <c r="E9" s="1"/>
    </row>
    <row r="10" spans="1:5" ht="15" customHeight="1" x14ac:dyDescent="0.3">
      <c r="A10" s="1"/>
      <c r="B10" s="64" t="s">
        <v>197</v>
      </c>
      <c r="C10" s="65">
        <v>19869885</v>
      </c>
      <c r="D10" s="14" t="s">
        <v>3</v>
      </c>
      <c r="E10" s="1"/>
    </row>
    <row r="11" spans="1:5" x14ac:dyDescent="0.3">
      <c r="A11" s="1"/>
      <c r="B11" s="64" t="s">
        <v>198</v>
      </c>
      <c r="C11" s="65">
        <v>111711</v>
      </c>
      <c r="D11" s="14" t="s">
        <v>3</v>
      </c>
      <c r="E11" s="1"/>
    </row>
    <row r="12" spans="1:5" ht="26.4" x14ac:dyDescent="0.3">
      <c r="A12" s="1"/>
      <c r="B12" s="64" t="s">
        <v>199</v>
      </c>
      <c r="C12" s="65">
        <v>7374962</v>
      </c>
      <c r="D12" s="14" t="s">
        <v>3</v>
      </c>
      <c r="E12" s="1"/>
    </row>
    <row r="13" spans="1:5" x14ac:dyDescent="0.3">
      <c r="A13" s="1"/>
      <c r="B13" s="64" t="s">
        <v>200</v>
      </c>
      <c r="C13" s="65">
        <v>171035</v>
      </c>
      <c r="D13" s="14" t="s">
        <v>3</v>
      </c>
      <c r="E13" s="1"/>
    </row>
    <row r="14" spans="1:5" x14ac:dyDescent="0.3">
      <c r="A14" s="1"/>
      <c r="B14" s="64" t="s">
        <v>201</v>
      </c>
      <c r="C14" s="65">
        <v>375328</v>
      </c>
      <c r="D14" s="14" t="s">
        <v>3</v>
      </c>
      <c r="E14" s="1"/>
    </row>
    <row r="15" spans="1:5" x14ac:dyDescent="0.3">
      <c r="A15" s="1"/>
      <c r="B15" s="64"/>
      <c r="C15" s="65"/>
      <c r="D15" s="14" t="s">
        <v>3</v>
      </c>
      <c r="E15" s="1"/>
    </row>
    <row r="16" spans="1:5" x14ac:dyDescent="0.3">
      <c r="A16" s="1"/>
      <c r="B16" s="64"/>
      <c r="C16" s="65"/>
      <c r="D16" s="14" t="s">
        <v>3</v>
      </c>
      <c r="E16" s="1"/>
    </row>
    <row r="17" spans="1:5" x14ac:dyDescent="0.3">
      <c r="A17" s="1"/>
      <c r="B17" s="64"/>
      <c r="C17" s="65"/>
      <c r="D17" s="14" t="s">
        <v>3</v>
      </c>
      <c r="E17" s="1"/>
    </row>
    <row r="18" spans="1:5" x14ac:dyDescent="0.3">
      <c r="A18" s="1"/>
      <c r="B18" s="64"/>
      <c r="C18" s="65"/>
      <c r="D18" s="14" t="s">
        <v>3</v>
      </c>
      <c r="E18" s="1"/>
    </row>
    <row r="19" spans="1:5" x14ac:dyDescent="0.3">
      <c r="A19" s="1"/>
      <c r="B19" s="52" t="s">
        <v>143</v>
      </c>
      <c r="C19" s="12">
        <f>SUM(C10:C18)</f>
        <v>27902921</v>
      </c>
      <c r="D19" s="13" t="s">
        <v>3</v>
      </c>
      <c r="E19" s="1"/>
    </row>
    <row r="20" spans="1:5" x14ac:dyDescent="0.3">
      <c r="A20" s="1"/>
      <c r="B20" s="52" t="s">
        <v>144</v>
      </c>
      <c r="C20" s="12">
        <f>C19*(1+'Fane 13. Nøgletal'!C11)^2</f>
        <v>31725500.915410489</v>
      </c>
      <c r="D20" s="13" t="s">
        <v>3</v>
      </c>
      <c r="E20" s="1"/>
    </row>
    <row r="21" spans="1:5" x14ac:dyDescent="0.3">
      <c r="A21" s="1"/>
      <c r="B21" s="16"/>
      <c r="C21" s="15"/>
      <c r="D21" s="15"/>
      <c r="E21" s="1"/>
    </row>
    <row r="22" spans="1:5" x14ac:dyDescent="0.3">
      <c r="A22" s="1"/>
      <c r="B22" s="16"/>
      <c r="C22" s="15"/>
      <c r="D22" s="15"/>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row r="51" spans="1:5" hidden="1" x14ac:dyDescent="0.3">
      <c r="A51" s="40"/>
      <c r="B51" s="40"/>
      <c r="C51" s="40"/>
      <c r="D51" s="40"/>
      <c r="E51" s="40"/>
    </row>
    <row r="52" spans="1:5" hidden="1" x14ac:dyDescent="0.3">
      <c r="A52" s="40"/>
      <c r="B52" s="40"/>
      <c r="C52" s="40"/>
      <c r="D52" s="40"/>
      <c r="E52" s="40"/>
    </row>
    <row r="53" spans="1:5" hidden="1" x14ac:dyDescent="0.3">
      <c r="A53" s="40"/>
      <c r="B53" s="40"/>
      <c r="C53" s="40"/>
      <c r="D53" s="40"/>
      <c r="E53" s="40"/>
    </row>
    <row r="54" spans="1:5" hidden="1" x14ac:dyDescent="0.3">
      <c r="A54" s="40"/>
      <c r="B54" s="40"/>
      <c r="C54" s="40"/>
      <c r="D54" s="40"/>
      <c r="E54" s="40"/>
    </row>
    <row r="55" spans="1:5" hidden="1" x14ac:dyDescent="0.3">
      <c r="A55" s="40"/>
      <c r="B55" s="40"/>
      <c r="C55" s="40"/>
      <c r="D55" s="40"/>
      <c r="E55" s="40"/>
    </row>
    <row r="56" spans="1:5" hidden="1" x14ac:dyDescent="0.3">
      <c r="A56" s="40"/>
      <c r="B56" s="40"/>
      <c r="C56" s="40"/>
      <c r="D56" s="40"/>
      <c r="E56" s="40"/>
    </row>
  </sheetData>
  <sheetProtection algorithmName="SHA-512" hashValue="BZz8j3hxkt9gWzpG0HOJrpfTe6qqObj8wb76lc96b1pkc6QaoNpC6Ra8US4SPBypXVCG3pk2GlBekAz7P7G0+g==" saltValue="mF3q0A/WuJUpg9G5pgkL/A=="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E51"/>
  <sheetViews>
    <sheetView showGridLines="0" zoomScaleNormal="100" workbookViewId="0"/>
  </sheetViews>
  <sheetFormatPr defaultColWidth="0" defaultRowHeight="14.4" zeroHeight="1" x14ac:dyDescent="0.3"/>
  <cols>
    <col min="1" max="1" width="5.33203125" style="2" customWidth="1"/>
    <col min="2" max="2" width="56.33203125" style="2" customWidth="1"/>
    <col min="3" max="3" width="11.6640625" style="2" customWidth="1"/>
    <col min="4" max="4" width="3.109375" style="2" customWidth="1"/>
    <col min="5" max="5" width="5.33203125" style="2" customWidth="1"/>
    <col min="6" max="16384" width="9.109375" style="2" hidden="1"/>
  </cols>
  <sheetData>
    <row r="1" spans="1:5" x14ac:dyDescent="0.3">
      <c r="A1" s="1"/>
      <c r="B1" s="1"/>
      <c r="C1" s="1"/>
      <c r="D1" s="1"/>
      <c r="E1" s="1"/>
    </row>
    <row r="2" spans="1:5" x14ac:dyDescent="0.3">
      <c r="A2" s="1"/>
      <c r="B2" s="1"/>
      <c r="C2" s="1"/>
      <c r="D2" s="1"/>
      <c r="E2" s="1"/>
    </row>
    <row r="3" spans="1:5" ht="15" customHeight="1" x14ac:dyDescent="0.3">
      <c r="A3" s="1"/>
      <c r="B3" s="96" t="s">
        <v>172</v>
      </c>
      <c r="C3" s="96"/>
      <c r="D3" s="96"/>
      <c r="E3" s="1"/>
    </row>
    <row r="4" spans="1:5" ht="15" customHeight="1" x14ac:dyDescent="0.3">
      <c r="A4" s="1"/>
      <c r="B4" s="96"/>
      <c r="C4" s="96"/>
      <c r="D4" s="96"/>
      <c r="E4" s="1"/>
    </row>
    <row r="5" spans="1:5" ht="15" customHeight="1" x14ac:dyDescent="0.3">
      <c r="A5" s="1"/>
      <c r="B5" s="96"/>
      <c r="C5" s="96"/>
      <c r="D5" s="96"/>
      <c r="E5" s="1"/>
    </row>
    <row r="6" spans="1:5" ht="15" customHeight="1" x14ac:dyDescent="0.3">
      <c r="A6" s="1"/>
      <c r="B6" s="67"/>
      <c r="C6" s="67"/>
      <c r="D6" s="67"/>
      <c r="E6" s="1"/>
    </row>
    <row r="7" spans="1:5" x14ac:dyDescent="0.3">
      <c r="A7" s="1"/>
      <c r="B7" s="1"/>
      <c r="C7" s="1"/>
      <c r="D7" s="1"/>
      <c r="E7" s="1"/>
    </row>
    <row r="8" spans="1:5" x14ac:dyDescent="0.3">
      <c r="A8" s="1"/>
      <c r="B8" s="98" t="s">
        <v>175</v>
      </c>
      <c r="C8" s="99"/>
      <c r="D8" s="100"/>
      <c r="E8" s="1"/>
    </row>
    <row r="9" spans="1:5" x14ac:dyDescent="0.3">
      <c r="A9" s="1"/>
      <c r="B9" s="56" t="s">
        <v>176</v>
      </c>
      <c r="C9" s="9">
        <v>-5797258.7173174322</v>
      </c>
      <c r="D9" s="39" t="s">
        <v>3</v>
      </c>
      <c r="E9" s="1"/>
    </row>
    <row r="10" spans="1:5" x14ac:dyDescent="0.3">
      <c r="A10" s="1"/>
      <c r="B10" s="56" t="s">
        <v>174</v>
      </c>
      <c r="C10" s="9">
        <v>-3009728.2622187585</v>
      </c>
      <c r="D10" s="14" t="s">
        <v>3</v>
      </c>
      <c r="E10" s="1"/>
    </row>
    <row r="11" spans="1:5" x14ac:dyDescent="0.3">
      <c r="A11" s="1"/>
      <c r="B11" s="52"/>
      <c r="C11" s="53"/>
      <c r="D11" s="19"/>
      <c r="E11" s="1"/>
    </row>
    <row r="12" spans="1:5" ht="53.85" customHeight="1" x14ac:dyDescent="0.3">
      <c r="A12" s="1"/>
      <c r="B12" s="107" t="s">
        <v>173</v>
      </c>
      <c r="C12" s="108"/>
      <c r="D12" s="109"/>
      <c r="E12" s="1"/>
    </row>
    <row r="13" spans="1:5" x14ac:dyDescent="0.3">
      <c r="A13" s="1"/>
      <c r="B13" s="1"/>
      <c r="C13" s="1"/>
      <c r="D13" s="1"/>
      <c r="E13" s="1"/>
    </row>
    <row r="14" spans="1:5" x14ac:dyDescent="0.3">
      <c r="A14" s="1"/>
      <c r="B14" s="68" t="s">
        <v>177</v>
      </c>
      <c r="C14" s="69"/>
      <c r="D14" s="70"/>
      <c r="E14" s="1"/>
    </row>
    <row r="15" spans="1:5" x14ac:dyDescent="0.3">
      <c r="A15" s="1"/>
      <c r="B15" s="56" t="s">
        <v>178</v>
      </c>
      <c r="C15" s="9">
        <f>IF(C10&lt;0,C10,0)</f>
        <v>-3009728.2622187585</v>
      </c>
      <c r="D15" s="14" t="s">
        <v>3</v>
      </c>
      <c r="E15" s="1"/>
    </row>
    <row r="16" spans="1:5" x14ac:dyDescent="0.3">
      <c r="A16" s="1"/>
      <c r="B16" s="56" t="s">
        <v>185</v>
      </c>
      <c r="C16" s="9">
        <f>IF(SUM(C9)&gt;0,SUM(C9),0)</f>
        <v>0</v>
      </c>
      <c r="D16" s="14" t="s">
        <v>3</v>
      </c>
      <c r="E16" s="1"/>
    </row>
    <row r="17" spans="1:5" ht="27" x14ac:dyDescent="0.3">
      <c r="A17" s="1"/>
      <c r="B17" s="71" t="s">
        <v>179</v>
      </c>
      <c r="C17" s="62">
        <f>IF(SUM(C15:C16)&gt;0,0,SUM(C15:C16))</f>
        <v>-3009728.2622187585</v>
      </c>
      <c r="D17" s="17" t="s">
        <v>3</v>
      </c>
      <c r="E17" s="1"/>
    </row>
    <row r="18" spans="1:5" x14ac:dyDescent="0.3">
      <c r="A18" s="1"/>
      <c r="B18" s="52"/>
      <c r="C18" s="53"/>
      <c r="D18" s="19"/>
      <c r="E18" s="1"/>
    </row>
    <row r="19" spans="1:5" x14ac:dyDescent="0.3">
      <c r="A19" s="1"/>
      <c r="B19" s="1"/>
      <c r="C19" s="1"/>
      <c r="D19" s="1"/>
      <c r="E19" s="1"/>
    </row>
    <row r="20" spans="1:5" x14ac:dyDescent="0.3">
      <c r="A20" s="1"/>
      <c r="B20" s="68" t="s">
        <v>180</v>
      </c>
      <c r="C20" s="69"/>
      <c r="D20" s="70"/>
      <c r="E20" s="1"/>
    </row>
    <row r="21" spans="1:5" x14ac:dyDescent="0.3">
      <c r="A21" s="1"/>
      <c r="B21" s="56" t="s">
        <v>181</v>
      </c>
      <c r="C21" s="9">
        <v>59807917.261542737</v>
      </c>
      <c r="D21" s="14" t="s">
        <v>3</v>
      </c>
      <c r="E21" s="1"/>
    </row>
    <row r="22" spans="1:5" x14ac:dyDescent="0.3">
      <c r="A22" s="1"/>
      <c r="B22" s="56" t="s">
        <v>182</v>
      </c>
      <c r="C22" s="9">
        <v>61869970</v>
      </c>
      <c r="D22" s="14" t="s">
        <v>3</v>
      </c>
      <c r="E22" s="1"/>
    </row>
    <row r="23" spans="1:5" x14ac:dyDescent="0.3">
      <c r="A23" s="1"/>
      <c r="B23" s="56" t="s">
        <v>28</v>
      </c>
      <c r="C23" s="9">
        <v>0</v>
      </c>
      <c r="D23" s="14" t="s">
        <v>3</v>
      </c>
      <c r="E23" s="1"/>
    </row>
    <row r="24" spans="1:5" x14ac:dyDescent="0.3">
      <c r="A24" s="1"/>
      <c r="B24" s="73" t="s">
        <v>183</v>
      </c>
      <c r="C24" s="46">
        <f>C21-C22-C23</f>
        <v>-2062052.7384572625</v>
      </c>
      <c r="D24" s="17" t="s">
        <v>3</v>
      </c>
      <c r="E24" s="1"/>
    </row>
    <row r="25" spans="1:5" x14ac:dyDescent="0.3">
      <c r="A25" s="1"/>
      <c r="B25" s="52"/>
      <c r="C25" s="53"/>
      <c r="D25" s="19"/>
      <c r="E25" s="1"/>
    </row>
    <row r="26" spans="1:5" x14ac:dyDescent="0.3">
      <c r="A26" s="1"/>
      <c r="B26" s="1"/>
      <c r="C26" s="1"/>
      <c r="D26" s="1"/>
      <c r="E26" s="1"/>
    </row>
    <row r="27" spans="1:5" x14ac:dyDescent="0.3">
      <c r="A27" s="1"/>
      <c r="B27" s="98" t="s">
        <v>184</v>
      </c>
      <c r="C27" s="99"/>
      <c r="D27" s="100"/>
      <c r="E27" s="1"/>
    </row>
    <row r="28" spans="1:5" x14ac:dyDescent="0.3">
      <c r="A28" s="1"/>
      <c r="B28" s="57" t="s">
        <v>65</v>
      </c>
      <c r="C28" s="9">
        <f>IF(C17&lt;0,IF(C24&lt;0,SUM(C17,C24),IF(C9&gt;0,SUM(C9:C10),C17)),IF(AND(C24&lt;0,SUM(C24,C10)&lt;0),IF(C10&lt;0,C24,IF(SUM(C9:C10)&gt;0,SUM(C24,C10),IF(AND(C24&lt;0,C17=0,C10&gt;0),IF(SUM(C9:C10)&gt;0,C24+C10,C24)))),IF(AND(SUM(C9:C10)&lt;0,C17=0,C24&lt;0),C24,0)))</f>
        <v>-5071781.000676021</v>
      </c>
      <c r="D28" s="14" t="s">
        <v>3</v>
      </c>
      <c r="E28" s="1"/>
    </row>
    <row r="29" spans="1:5" x14ac:dyDescent="0.3">
      <c r="A29" s="1"/>
      <c r="B29" s="57" t="s">
        <v>48</v>
      </c>
      <c r="C29" s="9">
        <v>2</v>
      </c>
      <c r="D29" s="14" t="s">
        <v>18</v>
      </c>
      <c r="E29" s="1"/>
    </row>
    <row r="30" spans="1:5" x14ac:dyDescent="0.3">
      <c r="A30" s="1"/>
      <c r="B30" s="58" t="s">
        <v>64</v>
      </c>
      <c r="C30" s="10">
        <f>C28/C29</f>
        <v>-2535890.5003380105</v>
      </c>
      <c r="D30" s="17" t="s">
        <v>3</v>
      </c>
      <c r="E30" s="1"/>
    </row>
    <row r="31" spans="1:5" x14ac:dyDescent="0.3">
      <c r="A31" s="1"/>
      <c r="B31" s="110"/>
      <c r="C31" s="111"/>
      <c r="D31" s="112"/>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hidden="1" x14ac:dyDescent="0.3">
      <c r="A48" s="40"/>
      <c r="B48" s="40"/>
      <c r="C48" s="40"/>
      <c r="D48" s="40"/>
      <c r="E48" s="40"/>
    </row>
    <row r="49" spans="1:5" hidden="1" x14ac:dyDescent="0.3">
      <c r="A49" s="40"/>
      <c r="B49" s="40"/>
      <c r="C49" s="40"/>
      <c r="D49" s="40"/>
      <c r="E49" s="40"/>
    </row>
    <row r="50" spans="1:5" hidden="1" x14ac:dyDescent="0.3">
      <c r="A50" s="40"/>
      <c r="B50" s="40"/>
      <c r="C50" s="40"/>
      <c r="D50" s="40"/>
      <c r="E50" s="40"/>
    </row>
    <row r="51" spans="1:5" hidden="1" x14ac:dyDescent="0.3">
      <c r="A51" s="40"/>
      <c r="E51" s="40"/>
    </row>
  </sheetData>
  <sheetProtection algorithmName="SHA-512" hashValue="VEZ7y4dm1d8kOVWVl/UWI37k12B80T6loy3VjKuzDrbAw2lSq8thgFB6Q3O0SbG2QRJ3anZKm03CqTk3dm5RaQ==" saltValue="z1WbNBJdxUctRyJZ8+2Cyw==" spinCount="100000" sheet="1" objects="1" scenarios="1"/>
  <mergeCells count="5">
    <mergeCell ref="B12:D12"/>
    <mergeCell ref="B8:D8"/>
    <mergeCell ref="B3:D5"/>
    <mergeCell ref="B31:D31"/>
    <mergeCell ref="B27:D27"/>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E50"/>
  <sheetViews>
    <sheetView zoomScaleNormal="100" workbookViewId="0"/>
  </sheetViews>
  <sheetFormatPr defaultColWidth="0" defaultRowHeight="14.4" zeroHeight="1" x14ac:dyDescent="0.3"/>
  <cols>
    <col min="1" max="1" width="5.33203125" style="30" customWidth="1"/>
    <col min="2" max="2" width="57.109375" style="30" customWidth="1"/>
    <col min="3" max="3" width="12.5546875" style="30" customWidth="1"/>
    <col min="4" max="4" width="3.109375" style="30" customWidth="1"/>
    <col min="5" max="5" width="5.33203125" style="30" customWidth="1"/>
    <col min="6" max="16384" width="9.109375" style="30" hidden="1"/>
  </cols>
  <sheetData>
    <row r="1" spans="1:5" x14ac:dyDescent="0.3">
      <c r="A1" s="1"/>
      <c r="B1" s="1"/>
      <c r="C1" s="1"/>
      <c r="D1" s="1"/>
      <c r="E1" s="1"/>
    </row>
    <row r="2" spans="1:5" x14ac:dyDescent="0.3">
      <c r="A2" s="1"/>
      <c r="B2" s="1"/>
      <c r="C2" s="1"/>
      <c r="D2" s="1"/>
      <c r="E2" s="1"/>
    </row>
    <row r="3" spans="1:5" ht="15" customHeight="1" x14ac:dyDescent="0.3">
      <c r="A3" s="1"/>
      <c r="B3" s="96" t="s">
        <v>96</v>
      </c>
      <c r="C3" s="96"/>
      <c r="D3" s="96"/>
      <c r="E3" s="1"/>
    </row>
    <row r="4" spans="1:5" ht="15" customHeight="1" x14ac:dyDescent="0.3">
      <c r="A4" s="1"/>
      <c r="B4" s="96"/>
      <c r="C4" s="96"/>
      <c r="D4" s="96"/>
      <c r="E4" s="1"/>
    </row>
    <row r="5" spans="1:5" x14ac:dyDescent="0.3">
      <c r="A5" s="1"/>
      <c r="B5" s="96"/>
      <c r="C5" s="96"/>
      <c r="D5" s="96"/>
      <c r="E5" s="1"/>
    </row>
    <row r="6" spans="1:5" x14ac:dyDescent="0.3">
      <c r="A6" s="1"/>
      <c r="B6" s="1"/>
      <c r="C6" s="1"/>
      <c r="D6" s="1"/>
      <c r="E6" s="1"/>
    </row>
    <row r="7" spans="1:5" x14ac:dyDescent="0.3">
      <c r="A7" s="1"/>
      <c r="B7" s="1"/>
      <c r="C7" s="1"/>
      <c r="D7" s="1"/>
      <c r="E7" s="1"/>
    </row>
    <row r="8" spans="1:5" x14ac:dyDescent="0.3">
      <c r="A8" s="1"/>
      <c r="B8" s="98" t="s">
        <v>97</v>
      </c>
      <c r="C8" s="99"/>
      <c r="D8" s="100"/>
      <c r="E8" s="1"/>
    </row>
    <row r="9" spans="1:5" ht="15" customHeight="1" x14ac:dyDescent="0.3">
      <c r="A9" s="1"/>
      <c r="B9" s="113" t="s">
        <v>123</v>
      </c>
      <c r="C9" s="114"/>
      <c r="D9" s="115"/>
      <c r="E9" s="1"/>
    </row>
    <row r="10" spans="1:5" x14ac:dyDescent="0.3">
      <c r="A10" s="1"/>
      <c r="B10" s="59" t="s">
        <v>98</v>
      </c>
      <c r="C10" s="41"/>
      <c r="D10" s="9" t="s">
        <v>3</v>
      </c>
      <c r="E10" s="1"/>
    </row>
    <row r="11" spans="1:5" x14ac:dyDescent="0.3">
      <c r="A11" s="1"/>
      <c r="B11" s="59" t="s">
        <v>99</v>
      </c>
      <c r="C11" s="41"/>
      <c r="D11" s="9" t="s">
        <v>3</v>
      </c>
      <c r="E11" s="1"/>
    </row>
    <row r="12" spans="1:5" x14ac:dyDescent="0.3">
      <c r="A12" s="1"/>
      <c r="B12" s="59" t="s">
        <v>100</v>
      </c>
      <c r="C12" s="9"/>
      <c r="D12" s="9" t="s">
        <v>3</v>
      </c>
      <c r="E12" s="1"/>
    </row>
    <row r="13" spans="1:5" x14ac:dyDescent="0.3">
      <c r="A13" s="1"/>
      <c r="B13" s="59" t="s">
        <v>101</v>
      </c>
      <c r="C13" s="9"/>
      <c r="D13" s="9" t="s">
        <v>3</v>
      </c>
      <c r="E13" s="1"/>
    </row>
    <row r="14" spans="1:5" x14ac:dyDescent="0.3">
      <c r="A14" s="1"/>
      <c r="B14" s="59" t="s">
        <v>102</v>
      </c>
      <c r="C14" s="9"/>
      <c r="D14" s="9" t="s">
        <v>3</v>
      </c>
      <c r="E14" s="1"/>
    </row>
    <row r="15" spans="1:5" x14ac:dyDescent="0.3">
      <c r="A15" s="1"/>
      <c r="B15" s="59" t="s">
        <v>103</v>
      </c>
      <c r="C15" s="9"/>
      <c r="D15" s="9" t="s">
        <v>3</v>
      </c>
      <c r="E15" s="1"/>
    </row>
    <row r="16" spans="1:5" x14ac:dyDescent="0.3">
      <c r="A16" s="1"/>
      <c r="B16" s="59" t="s">
        <v>104</v>
      </c>
      <c r="C16" s="9"/>
      <c r="D16" s="9" t="s">
        <v>3</v>
      </c>
      <c r="E16" s="1"/>
    </row>
    <row r="17" spans="1:5" x14ac:dyDescent="0.3">
      <c r="A17" s="1"/>
      <c r="B17" s="59" t="s">
        <v>105</v>
      </c>
      <c r="C17" s="9"/>
      <c r="D17" s="9" t="s">
        <v>3</v>
      </c>
      <c r="E17" s="1"/>
    </row>
    <row r="18" spans="1:5" x14ac:dyDescent="0.3">
      <c r="A18" s="1"/>
      <c r="B18" s="68" t="s">
        <v>106</v>
      </c>
      <c r="C18" s="12">
        <f>SUM(C10:C17)</f>
        <v>0</v>
      </c>
      <c r="D18" s="13" t="s">
        <v>3</v>
      </c>
      <c r="E18" s="1"/>
    </row>
    <row r="19" spans="1:5" x14ac:dyDescent="0.3">
      <c r="A19" s="1"/>
      <c r="B19" s="1"/>
      <c r="C19" s="1"/>
      <c r="D19" s="1"/>
      <c r="E19" s="1"/>
    </row>
    <row r="20" spans="1:5" x14ac:dyDescent="0.3">
      <c r="A20" s="1"/>
      <c r="B20" s="1"/>
      <c r="C20" s="1"/>
      <c r="D20" s="1"/>
      <c r="E20" s="1"/>
    </row>
    <row r="21" spans="1:5" x14ac:dyDescent="0.3">
      <c r="A21" s="1"/>
      <c r="B21" s="1"/>
      <c r="C21" s="1"/>
      <c r="D21" s="1"/>
      <c r="E21" s="1"/>
    </row>
    <row r="22" spans="1:5" x14ac:dyDescent="0.3">
      <c r="A22" s="1"/>
      <c r="B22" s="1"/>
      <c r="C22" s="1"/>
      <c r="D22" s="1"/>
      <c r="E22" s="1"/>
    </row>
    <row r="23" spans="1:5" x14ac:dyDescent="0.3">
      <c r="A23" s="1"/>
      <c r="B23" s="1"/>
      <c r="C23" s="1"/>
      <c r="D23" s="1"/>
      <c r="E23" s="1"/>
    </row>
    <row r="24" spans="1:5" x14ac:dyDescent="0.3">
      <c r="A24" s="1"/>
      <c r="B24" s="1"/>
      <c r="C24" s="1"/>
      <c r="D24" s="1"/>
      <c r="E24" s="1"/>
    </row>
    <row r="25" spans="1:5" x14ac:dyDescent="0.3">
      <c r="A25" s="1"/>
      <c r="B25" s="1"/>
      <c r="C25" s="1"/>
      <c r="D25" s="1"/>
      <c r="E25" s="1"/>
    </row>
    <row r="26" spans="1:5" x14ac:dyDescent="0.3">
      <c r="A26" s="1"/>
      <c r="B26" s="1"/>
      <c r="C26" s="1"/>
      <c r="D26" s="1"/>
      <c r="E26" s="1"/>
    </row>
    <row r="27" spans="1:5" x14ac:dyDescent="0.3">
      <c r="A27" s="1"/>
      <c r="B27" s="1"/>
      <c r="C27" s="1"/>
      <c r="D27" s="1"/>
      <c r="E27" s="1"/>
    </row>
    <row r="28" spans="1:5" x14ac:dyDescent="0.3">
      <c r="A28" s="1"/>
      <c r="B28" s="1"/>
      <c r="C28" s="1"/>
      <c r="D28" s="1"/>
      <c r="E28" s="1"/>
    </row>
    <row r="29" spans="1:5" x14ac:dyDescent="0.3">
      <c r="A29" s="1"/>
      <c r="B29" s="1"/>
      <c r="C29" s="1"/>
      <c r="D29" s="1"/>
      <c r="E29" s="1"/>
    </row>
    <row r="30" spans="1:5" x14ac:dyDescent="0.3">
      <c r="A30" s="1"/>
      <c r="B30" s="1"/>
      <c r="C30" s="1"/>
      <c r="D30" s="1"/>
      <c r="E30" s="1"/>
    </row>
    <row r="31" spans="1:5" x14ac:dyDescent="0.3">
      <c r="A31" s="1"/>
      <c r="B31" s="1"/>
      <c r="C31" s="1"/>
      <c r="D31" s="1"/>
      <c r="E31" s="1"/>
    </row>
    <row r="32" spans="1:5" x14ac:dyDescent="0.3">
      <c r="A32" s="1"/>
      <c r="B32" s="1"/>
      <c r="C32" s="1"/>
      <c r="D32" s="1"/>
      <c r="E32" s="1"/>
    </row>
    <row r="33" spans="1:5" x14ac:dyDescent="0.3">
      <c r="A33" s="1"/>
      <c r="B33" s="1"/>
      <c r="C33" s="1"/>
      <c r="D33" s="1"/>
      <c r="E33" s="1"/>
    </row>
    <row r="34" spans="1:5" x14ac:dyDescent="0.3">
      <c r="A34" s="1"/>
      <c r="B34" s="1"/>
      <c r="C34" s="1"/>
      <c r="D34" s="1"/>
      <c r="E34" s="1"/>
    </row>
    <row r="35" spans="1:5" x14ac:dyDescent="0.3">
      <c r="A35" s="1"/>
      <c r="B35" s="1"/>
      <c r="C35" s="1"/>
      <c r="D35" s="1"/>
      <c r="E35" s="1"/>
    </row>
    <row r="36" spans="1:5" x14ac:dyDescent="0.3">
      <c r="A36" s="1"/>
      <c r="B36" s="1"/>
      <c r="C36" s="1"/>
      <c r="D36" s="1"/>
      <c r="E36" s="1"/>
    </row>
    <row r="37" spans="1:5" x14ac:dyDescent="0.3">
      <c r="A37" s="1"/>
      <c r="B37" s="1"/>
      <c r="C37" s="1"/>
      <c r="D37" s="1"/>
      <c r="E37" s="1"/>
    </row>
    <row r="38" spans="1:5" x14ac:dyDescent="0.3">
      <c r="A38" s="1"/>
      <c r="B38" s="1"/>
      <c r="C38" s="1"/>
      <c r="D38" s="1"/>
      <c r="E38" s="1"/>
    </row>
    <row r="39" spans="1:5" x14ac:dyDescent="0.3">
      <c r="A39" s="1"/>
      <c r="B39" s="1"/>
      <c r="C39" s="1"/>
      <c r="D39" s="1"/>
      <c r="E39" s="1"/>
    </row>
    <row r="40" spans="1:5" x14ac:dyDescent="0.3">
      <c r="A40" s="1"/>
      <c r="B40" s="1"/>
      <c r="C40" s="1"/>
      <c r="D40" s="1"/>
      <c r="E40" s="1"/>
    </row>
    <row r="41" spans="1:5" x14ac:dyDescent="0.3">
      <c r="A41" s="1"/>
      <c r="B41" s="1"/>
      <c r="C41" s="1"/>
      <c r="D41" s="1"/>
      <c r="E41" s="1"/>
    </row>
    <row r="42" spans="1:5" x14ac:dyDescent="0.3">
      <c r="A42" s="1"/>
      <c r="B42" s="1"/>
      <c r="C42" s="1"/>
      <c r="D42" s="1"/>
      <c r="E42" s="1"/>
    </row>
    <row r="43" spans="1:5" x14ac:dyDescent="0.3">
      <c r="A43" s="1"/>
      <c r="B43" s="1"/>
      <c r="C43" s="1"/>
      <c r="D43" s="1"/>
      <c r="E43" s="1"/>
    </row>
    <row r="44" spans="1:5" x14ac:dyDescent="0.3">
      <c r="A44" s="1"/>
      <c r="B44" s="1"/>
      <c r="C44" s="1"/>
      <c r="D44" s="1"/>
      <c r="E44" s="1"/>
    </row>
    <row r="45" spans="1:5" x14ac:dyDescent="0.3">
      <c r="A45" s="1"/>
      <c r="B45" s="1"/>
      <c r="C45" s="1"/>
      <c r="D45" s="1"/>
      <c r="E45" s="1"/>
    </row>
    <row r="46" spans="1:5" x14ac:dyDescent="0.3">
      <c r="A46" s="1"/>
      <c r="B46" s="1"/>
      <c r="C46" s="1"/>
      <c r="D46" s="1"/>
      <c r="E46" s="1"/>
    </row>
    <row r="47" spans="1:5" x14ac:dyDescent="0.3">
      <c r="A47" s="1"/>
      <c r="B47" s="1"/>
      <c r="C47" s="1"/>
      <c r="D47" s="1"/>
      <c r="E47" s="1"/>
    </row>
    <row r="48" spans="1:5" x14ac:dyDescent="0.3">
      <c r="A48" s="1"/>
      <c r="B48" s="1"/>
      <c r="C48" s="1"/>
      <c r="D48" s="1"/>
      <c r="E48" s="1"/>
    </row>
    <row r="49" spans="1:5" x14ac:dyDescent="0.3">
      <c r="A49" s="1"/>
      <c r="B49" s="1"/>
      <c r="C49" s="1"/>
      <c r="D49" s="1"/>
      <c r="E49" s="1"/>
    </row>
    <row r="50" spans="1:5" x14ac:dyDescent="0.3">
      <c r="A50" s="1"/>
      <c r="B50" s="1"/>
      <c r="C50" s="1"/>
      <c r="D50" s="1"/>
      <c r="E50" s="1"/>
    </row>
  </sheetData>
  <sheetProtection algorithmName="SHA-512" hashValue="SMc05E1/boABoA+BChw5BC/GM3rVinztkEsVwU95o6PskjlVIl/1U438jFE9y3QaOy7aMpXzj+3ZhCz0NU1fFA==" saltValue="QlLz2sGzTfYaU75dymL0s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52"/>
  <sheetViews>
    <sheetView showGridLines="0" zoomScaleNormal="100" workbookViewId="0"/>
  </sheetViews>
  <sheetFormatPr defaultColWidth="0" defaultRowHeight="14.4" zeroHeight="1" x14ac:dyDescent="0.3"/>
  <cols>
    <col min="1" max="1" width="5.33203125" style="2" customWidth="1"/>
    <col min="2" max="2" width="23.6640625" style="2" customWidth="1"/>
    <col min="3" max="3" width="7.6640625" style="2" customWidth="1"/>
    <col min="4" max="4" width="9.6640625" style="2" customWidth="1"/>
    <col min="5" max="5" width="3.33203125" style="2" customWidth="1"/>
    <col min="6" max="6" width="9.6640625" style="2" customWidth="1"/>
    <col min="7" max="7" width="3.33203125" style="2" customWidth="1"/>
    <col min="8" max="8" width="9.6640625" style="2" customWidth="1"/>
    <col min="9" max="9" width="3.33203125" style="2" customWidth="1"/>
    <col min="10" max="10" width="9.6640625" style="2" customWidth="1"/>
    <col min="11" max="11" width="3.33203125" style="2" customWidth="1"/>
    <col min="12" max="12" width="5.33203125" style="2" customWidth="1"/>
    <col min="13" max="16384" width="9.109375" style="2" hidden="1"/>
  </cols>
  <sheetData>
    <row r="1" spans="1:12" x14ac:dyDescent="0.3">
      <c r="A1" s="1"/>
      <c r="B1" s="1"/>
      <c r="C1" s="1"/>
      <c r="D1" s="1"/>
      <c r="E1" s="1"/>
      <c r="F1" s="1"/>
      <c r="G1" s="1"/>
      <c r="H1" s="1"/>
      <c r="I1" s="1"/>
      <c r="J1" s="1"/>
      <c r="K1" s="1"/>
      <c r="L1" s="1"/>
    </row>
    <row r="2" spans="1:12" x14ac:dyDescent="0.3">
      <c r="A2" s="1"/>
      <c r="B2" s="1"/>
      <c r="C2" s="1"/>
      <c r="D2" s="1"/>
      <c r="E2" s="1"/>
      <c r="F2" s="1"/>
      <c r="G2" s="1"/>
      <c r="H2" s="1"/>
      <c r="I2" s="1"/>
      <c r="J2" s="1"/>
      <c r="K2" s="1"/>
      <c r="L2" s="1"/>
    </row>
    <row r="3" spans="1:12" ht="15" customHeight="1" x14ac:dyDescent="0.3">
      <c r="A3" s="1"/>
      <c r="B3" s="94" t="s">
        <v>90</v>
      </c>
      <c r="C3" s="94"/>
      <c r="D3" s="94"/>
      <c r="E3" s="94"/>
      <c r="F3" s="94"/>
      <c r="G3" s="94"/>
      <c r="H3" s="94"/>
      <c r="I3" s="94"/>
      <c r="J3" s="94"/>
      <c r="K3" s="94"/>
      <c r="L3" s="1"/>
    </row>
    <row r="4" spans="1:12" ht="15" customHeight="1" x14ac:dyDescent="0.3">
      <c r="A4" s="1"/>
      <c r="B4" s="94"/>
      <c r="C4" s="94"/>
      <c r="D4" s="94"/>
      <c r="E4" s="94"/>
      <c r="F4" s="94"/>
      <c r="G4" s="94"/>
      <c r="H4" s="94"/>
      <c r="I4" s="94"/>
      <c r="J4" s="94"/>
      <c r="K4" s="94"/>
      <c r="L4" s="1"/>
    </row>
    <row r="5" spans="1:12" x14ac:dyDescent="0.3">
      <c r="A5" s="1"/>
      <c r="B5" s="1"/>
      <c r="C5" s="1"/>
      <c r="D5" s="1"/>
      <c r="E5" s="1"/>
      <c r="F5" s="1"/>
      <c r="G5" s="1"/>
      <c r="H5" s="1"/>
      <c r="I5" s="1"/>
      <c r="J5" s="1"/>
      <c r="K5" s="1"/>
      <c r="L5" s="1"/>
    </row>
    <row r="6" spans="1:12" x14ac:dyDescent="0.3">
      <c r="A6" s="1"/>
      <c r="B6" s="1"/>
      <c r="C6" s="1"/>
      <c r="D6" s="1"/>
      <c r="E6" s="1"/>
      <c r="F6" s="1"/>
      <c r="G6" s="1"/>
      <c r="H6" s="1"/>
      <c r="I6" s="1"/>
      <c r="J6" s="1"/>
      <c r="K6" s="1"/>
      <c r="L6" s="1"/>
    </row>
    <row r="7" spans="1:12" x14ac:dyDescent="0.3">
      <c r="A7" s="1"/>
      <c r="B7" s="1"/>
      <c r="C7" s="1"/>
      <c r="D7" s="1"/>
      <c r="E7" s="1"/>
      <c r="F7" s="1"/>
      <c r="G7" s="1"/>
      <c r="H7" s="1"/>
      <c r="I7" s="1"/>
      <c r="J7" s="1"/>
      <c r="K7" s="1"/>
      <c r="L7" s="1"/>
    </row>
    <row r="8" spans="1:12" x14ac:dyDescent="0.3">
      <c r="A8" s="1"/>
      <c r="B8" s="98" t="s">
        <v>74</v>
      </c>
      <c r="C8" s="99"/>
      <c r="D8" s="99"/>
      <c r="E8" s="99"/>
      <c r="F8" s="99"/>
      <c r="G8" s="99"/>
      <c r="H8" s="99"/>
      <c r="I8" s="99"/>
      <c r="J8" s="99"/>
      <c r="K8" s="100"/>
      <c r="L8" s="1"/>
    </row>
    <row r="9" spans="1:12" ht="39.75" customHeight="1" x14ac:dyDescent="0.3">
      <c r="A9" s="1"/>
      <c r="B9" s="18" t="s">
        <v>0</v>
      </c>
      <c r="C9" s="18" t="s">
        <v>1</v>
      </c>
      <c r="D9" s="116" t="s">
        <v>83</v>
      </c>
      <c r="E9" s="117"/>
      <c r="F9" s="116" t="s">
        <v>2</v>
      </c>
      <c r="G9" s="117"/>
      <c r="H9" s="116" t="s">
        <v>84</v>
      </c>
      <c r="I9" s="117"/>
      <c r="J9" s="116" t="s">
        <v>25</v>
      </c>
      <c r="K9" s="117"/>
      <c r="L9" s="1"/>
    </row>
    <row r="10" spans="1:12" x14ac:dyDescent="0.3">
      <c r="A10" s="1"/>
      <c r="B10" s="59" t="s">
        <v>192</v>
      </c>
      <c r="C10" s="48">
        <v>0</v>
      </c>
      <c r="D10" s="9">
        <v>0</v>
      </c>
      <c r="E10" s="14" t="s">
        <v>3</v>
      </c>
      <c r="F10" s="61">
        <f>IFERROR(D10/C10,0)</f>
        <v>0</v>
      </c>
      <c r="G10" s="14" t="s">
        <v>3</v>
      </c>
      <c r="H10" s="9">
        <v>0</v>
      </c>
      <c r="I10" s="14" t="s">
        <v>3</v>
      </c>
      <c r="J10" s="9">
        <v>0</v>
      </c>
      <c r="K10" s="14" t="s">
        <v>3</v>
      </c>
      <c r="L10" s="1"/>
    </row>
    <row r="11" spans="1:12" x14ac:dyDescent="0.3">
      <c r="A11" s="1"/>
      <c r="B11" s="52" t="s">
        <v>146</v>
      </c>
      <c r="C11" s="53"/>
      <c r="D11" s="19"/>
      <c r="E11" s="70"/>
      <c r="F11" s="12">
        <f>SUM(F10:F10)</f>
        <v>0</v>
      </c>
      <c r="G11" s="13" t="s">
        <v>3</v>
      </c>
      <c r="H11" s="12">
        <f>SUM(H10:H10)</f>
        <v>0</v>
      </c>
      <c r="I11" s="13" t="s">
        <v>3</v>
      </c>
      <c r="J11" s="12">
        <f>SUM(J10:J10)</f>
        <v>0</v>
      </c>
      <c r="K11" s="13" t="s">
        <v>3</v>
      </c>
      <c r="L11" s="1"/>
    </row>
    <row r="12" spans="1:12" x14ac:dyDescent="0.3">
      <c r="A12" s="1"/>
      <c r="B12" s="1"/>
      <c r="C12" s="1"/>
      <c r="D12" s="1"/>
      <c r="E12" s="1"/>
      <c r="F12" s="1"/>
      <c r="G12" s="1"/>
      <c r="H12" s="1"/>
      <c r="I12" s="1"/>
      <c r="J12" s="1"/>
      <c r="K12" s="1"/>
      <c r="L12" s="1"/>
    </row>
    <row r="13" spans="1:12" x14ac:dyDescent="0.3">
      <c r="A13" s="1"/>
      <c r="B13" s="1"/>
      <c r="C13" s="1"/>
      <c r="D13" s="1"/>
      <c r="E13" s="1"/>
      <c r="F13" s="1"/>
      <c r="G13" s="1"/>
      <c r="H13" s="1"/>
      <c r="I13" s="1"/>
      <c r="J13" s="1"/>
      <c r="K13" s="1"/>
      <c r="L13" s="1"/>
    </row>
    <row r="14" spans="1:12" x14ac:dyDescent="0.3">
      <c r="A14" s="1"/>
      <c r="B14" s="1"/>
      <c r="C14" s="1"/>
      <c r="D14" s="1"/>
      <c r="E14" s="1"/>
      <c r="F14" s="1"/>
      <c r="G14" s="1"/>
      <c r="H14" s="1"/>
      <c r="I14" s="1"/>
      <c r="J14" s="1"/>
      <c r="K14" s="1"/>
      <c r="L14" s="1"/>
    </row>
    <row r="15" spans="1:12" x14ac:dyDescent="0.3">
      <c r="A15" s="1"/>
      <c r="B15" s="1"/>
      <c r="C15" s="1"/>
      <c r="D15" s="1"/>
      <c r="E15" s="1"/>
      <c r="F15" s="1"/>
      <c r="G15" s="1"/>
      <c r="H15" s="1"/>
      <c r="I15" s="1"/>
      <c r="J15" s="1"/>
      <c r="K15" s="1"/>
      <c r="L15" s="1"/>
    </row>
    <row r="16" spans="1:12" x14ac:dyDescent="0.3">
      <c r="A16" s="1"/>
      <c r="B16" s="1"/>
      <c r="C16" s="1"/>
      <c r="D16" s="1"/>
      <c r="E16" s="1"/>
      <c r="F16" s="1"/>
      <c r="G16" s="1"/>
      <c r="H16" s="1"/>
      <c r="I16" s="1"/>
      <c r="J16" s="1"/>
      <c r="K16" s="1"/>
      <c r="L16" s="1"/>
    </row>
    <row r="17" spans="1:12" x14ac:dyDescent="0.3">
      <c r="A17" s="1"/>
      <c r="B17" s="1"/>
      <c r="C17" s="1"/>
      <c r="D17" s="1"/>
      <c r="E17" s="1"/>
      <c r="F17" s="1"/>
      <c r="G17" s="1"/>
      <c r="H17" s="1"/>
      <c r="I17" s="1"/>
      <c r="J17" s="1"/>
      <c r="K17" s="1"/>
      <c r="L17" s="1"/>
    </row>
    <row r="18" spans="1:12" x14ac:dyDescent="0.3">
      <c r="A18" s="1"/>
      <c r="B18" s="1"/>
      <c r="C18" s="1"/>
      <c r="D18" s="1"/>
      <c r="E18" s="1"/>
      <c r="F18" s="1"/>
      <c r="G18" s="1"/>
      <c r="H18" s="1"/>
      <c r="I18" s="1"/>
      <c r="J18" s="1"/>
      <c r="K18" s="1"/>
      <c r="L18" s="1"/>
    </row>
    <row r="19" spans="1:12" x14ac:dyDescent="0.3">
      <c r="A19" s="1"/>
      <c r="B19" s="1"/>
      <c r="C19" s="1"/>
      <c r="D19" s="1"/>
      <c r="E19" s="1"/>
      <c r="F19" s="1"/>
      <c r="G19" s="1"/>
      <c r="H19" s="1"/>
      <c r="I19" s="1"/>
      <c r="J19" s="1"/>
      <c r="K19" s="1"/>
      <c r="L19" s="1"/>
    </row>
    <row r="20" spans="1:12" x14ac:dyDescent="0.3">
      <c r="A20" s="1"/>
      <c r="B20" s="1"/>
      <c r="C20" s="1"/>
      <c r="D20" s="1"/>
      <c r="E20" s="1"/>
      <c r="F20" s="1"/>
      <c r="G20" s="1"/>
      <c r="H20" s="1"/>
      <c r="I20" s="1"/>
      <c r="J20" s="1"/>
      <c r="K20" s="1"/>
      <c r="L20" s="1"/>
    </row>
    <row r="21" spans="1:12" x14ac:dyDescent="0.3">
      <c r="A21" s="1"/>
      <c r="B21" s="1"/>
      <c r="C21" s="1"/>
      <c r="D21" s="1"/>
      <c r="E21" s="1"/>
      <c r="F21" s="1"/>
      <c r="G21" s="1"/>
      <c r="H21" s="1"/>
      <c r="I21" s="1"/>
      <c r="J21" s="1"/>
      <c r="K21" s="1"/>
      <c r="L21" s="1"/>
    </row>
    <row r="22" spans="1:12" x14ac:dyDescent="0.3">
      <c r="A22" s="1"/>
      <c r="B22" s="1"/>
      <c r="C22" s="1"/>
      <c r="D22" s="1"/>
      <c r="E22" s="1"/>
      <c r="F22" s="1"/>
      <c r="G22" s="1"/>
      <c r="H22" s="1"/>
      <c r="I22" s="1"/>
      <c r="J22" s="1"/>
      <c r="K22" s="1"/>
      <c r="L22" s="1"/>
    </row>
    <row r="23" spans="1:12" x14ac:dyDescent="0.3">
      <c r="A23" s="1"/>
      <c r="B23" s="1"/>
      <c r="C23" s="1"/>
      <c r="D23" s="1"/>
      <c r="E23" s="1"/>
      <c r="F23" s="1"/>
      <c r="G23" s="1"/>
      <c r="H23" s="1"/>
      <c r="I23" s="1"/>
      <c r="J23" s="1"/>
      <c r="K23" s="1"/>
      <c r="L23" s="1"/>
    </row>
    <row r="24" spans="1:12" x14ac:dyDescent="0.3">
      <c r="A24" s="1"/>
      <c r="B24" s="1"/>
      <c r="C24" s="1"/>
      <c r="D24" s="1"/>
      <c r="E24" s="1"/>
      <c r="F24" s="1"/>
      <c r="G24" s="1"/>
      <c r="H24" s="1"/>
      <c r="I24" s="1"/>
      <c r="J24" s="1"/>
      <c r="K24" s="1"/>
      <c r="L24" s="1"/>
    </row>
    <row r="25" spans="1:12" x14ac:dyDescent="0.3">
      <c r="A25" s="1"/>
      <c r="B25" s="1"/>
      <c r="C25" s="1"/>
      <c r="D25" s="1"/>
      <c r="E25" s="1"/>
      <c r="F25" s="1"/>
      <c r="G25" s="1"/>
      <c r="H25" s="1"/>
      <c r="I25" s="1"/>
      <c r="J25" s="1"/>
      <c r="K25" s="1"/>
      <c r="L25" s="1"/>
    </row>
    <row r="26" spans="1:12" x14ac:dyDescent="0.3">
      <c r="A26" s="1"/>
      <c r="B26" s="1"/>
      <c r="C26" s="1"/>
      <c r="D26" s="1"/>
      <c r="E26" s="1"/>
      <c r="F26" s="1"/>
      <c r="G26" s="1"/>
      <c r="H26" s="1"/>
      <c r="I26" s="1"/>
      <c r="J26" s="1"/>
      <c r="K26" s="1"/>
      <c r="L26" s="1"/>
    </row>
    <row r="27" spans="1:12" x14ac:dyDescent="0.3">
      <c r="A27" s="1"/>
      <c r="B27" s="1"/>
      <c r="C27" s="1"/>
      <c r="D27" s="1"/>
      <c r="E27" s="1"/>
      <c r="F27" s="1"/>
      <c r="G27" s="1"/>
      <c r="H27" s="1"/>
      <c r="I27" s="1"/>
      <c r="J27" s="1"/>
      <c r="K27" s="1"/>
      <c r="L27" s="1"/>
    </row>
    <row r="28" spans="1:12" x14ac:dyDescent="0.3">
      <c r="A28" s="1"/>
      <c r="B28" s="1"/>
      <c r="C28" s="1"/>
      <c r="D28" s="1"/>
      <c r="E28" s="1"/>
      <c r="F28" s="1"/>
      <c r="G28" s="1"/>
      <c r="H28" s="1"/>
      <c r="I28" s="1"/>
      <c r="J28" s="1"/>
      <c r="K28" s="1"/>
      <c r="L28" s="1"/>
    </row>
    <row r="29" spans="1:12" x14ac:dyDescent="0.3">
      <c r="A29" s="1"/>
      <c r="B29" s="1"/>
      <c r="C29" s="1"/>
      <c r="D29" s="1"/>
      <c r="E29" s="1"/>
      <c r="F29" s="1"/>
      <c r="G29" s="1"/>
      <c r="H29" s="1"/>
      <c r="I29" s="1"/>
      <c r="J29" s="1"/>
      <c r="K29" s="1"/>
      <c r="L29" s="1"/>
    </row>
    <row r="30" spans="1:12" x14ac:dyDescent="0.3">
      <c r="A30" s="1"/>
      <c r="B30" s="1"/>
      <c r="C30" s="1"/>
      <c r="D30" s="1"/>
      <c r="E30" s="1"/>
      <c r="F30" s="1"/>
      <c r="G30" s="1"/>
      <c r="H30" s="1"/>
      <c r="I30" s="1"/>
      <c r="J30" s="1"/>
      <c r="K30" s="1"/>
      <c r="L30" s="1"/>
    </row>
    <row r="31" spans="1:12" x14ac:dyDescent="0.3">
      <c r="A31" s="1"/>
      <c r="B31" s="1"/>
      <c r="C31" s="1"/>
      <c r="D31" s="1"/>
      <c r="E31" s="1"/>
      <c r="F31" s="1"/>
      <c r="G31" s="1"/>
      <c r="H31" s="1"/>
      <c r="I31" s="1"/>
      <c r="J31" s="1"/>
      <c r="K31" s="1"/>
      <c r="L31" s="1"/>
    </row>
    <row r="32" spans="1:12" x14ac:dyDescent="0.3">
      <c r="A32" s="1"/>
      <c r="B32" s="1"/>
      <c r="C32" s="1"/>
      <c r="D32" s="1"/>
      <c r="E32" s="1"/>
      <c r="F32" s="1"/>
      <c r="G32" s="1"/>
      <c r="H32" s="1"/>
      <c r="I32" s="1"/>
      <c r="J32" s="1"/>
      <c r="K32" s="1"/>
      <c r="L32" s="1"/>
    </row>
    <row r="33" spans="1:12" x14ac:dyDescent="0.3">
      <c r="A33" s="1"/>
      <c r="B33" s="1"/>
      <c r="C33" s="1"/>
      <c r="D33" s="1"/>
      <c r="E33" s="1"/>
      <c r="F33" s="1"/>
      <c r="G33" s="1"/>
      <c r="H33" s="1"/>
      <c r="I33" s="1"/>
      <c r="J33" s="1"/>
      <c r="K33" s="1"/>
      <c r="L33" s="1"/>
    </row>
    <row r="34" spans="1:12" x14ac:dyDescent="0.3">
      <c r="A34" s="1"/>
      <c r="B34" s="1"/>
      <c r="C34" s="1"/>
      <c r="D34" s="1"/>
      <c r="E34" s="1"/>
      <c r="F34" s="1"/>
      <c r="G34" s="1"/>
      <c r="H34" s="1"/>
      <c r="I34" s="1"/>
      <c r="J34" s="1"/>
      <c r="K34" s="1"/>
      <c r="L34" s="1"/>
    </row>
    <row r="35" spans="1:12" x14ac:dyDescent="0.3">
      <c r="A35" s="1"/>
      <c r="B35" s="1"/>
      <c r="C35" s="1"/>
      <c r="D35" s="1"/>
      <c r="E35" s="1"/>
      <c r="F35" s="1"/>
      <c r="G35" s="1"/>
      <c r="H35" s="1"/>
      <c r="I35" s="1"/>
      <c r="J35" s="1"/>
      <c r="K35" s="1"/>
      <c r="L35" s="1"/>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hidden="1" x14ac:dyDescent="0.3">
      <c r="A43" s="40"/>
      <c r="B43" s="40"/>
      <c r="C43" s="40"/>
      <c r="D43" s="40"/>
      <c r="E43" s="40"/>
      <c r="F43" s="40"/>
      <c r="G43" s="40"/>
      <c r="H43" s="40"/>
      <c r="I43" s="40"/>
      <c r="J43" s="40"/>
      <c r="K43" s="40"/>
      <c r="L43" s="40"/>
    </row>
    <row r="44" spans="1:12" hidden="1" x14ac:dyDescent="0.3">
      <c r="A44" s="40"/>
      <c r="B44" s="40"/>
      <c r="C44" s="40"/>
      <c r="D44" s="40"/>
      <c r="E44" s="40"/>
      <c r="F44" s="40"/>
      <c r="G44" s="40"/>
      <c r="H44" s="40"/>
      <c r="I44" s="40"/>
      <c r="J44" s="40"/>
      <c r="K44" s="40"/>
      <c r="L44" s="40"/>
    </row>
    <row r="45" spans="1:12" hidden="1" x14ac:dyDescent="0.3">
      <c r="A45" s="40"/>
      <c r="B45" s="40"/>
      <c r="C45" s="40"/>
      <c r="D45" s="40"/>
      <c r="E45" s="40"/>
      <c r="F45" s="40"/>
      <c r="G45" s="40"/>
      <c r="H45" s="40"/>
      <c r="I45" s="40"/>
      <c r="J45" s="40"/>
      <c r="K45" s="40"/>
      <c r="L45" s="40"/>
    </row>
    <row r="46" spans="1:12" hidden="1" x14ac:dyDescent="0.3">
      <c r="A46" s="40"/>
      <c r="B46" s="40"/>
      <c r="C46" s="40"/>
      <c r="D46" s="40"/>
      <c r="E46" s="40"/>
      <c r="F46" s="40"/>
      <c r="G46" s="40"/>
      <c r="H46" s="40"/>
      <c r="I46" s="40"/>
      <c r="J46" s="40"/>
      <c r="K46" s="40"/>
      <c r="L46" s="40"/>
    </row>
    <row r="47" spans="1:12" hidden="1" x14ac:dyDescent="0.3"/>
    <row r="48" spans="1:12" hidden="1" x14ac:dyDescent="0.3"/>
    <row r="49" hidden="1" x14ac:dyDescent="0.3"/>
    <row r="50" hidden="1" x14ac:dyDescent="0.3"/>
    <row r="51" hidden="1" x14ac:dyDescent="0.3"/>
    <row r="52" hidden="1" x14ac:dyDescent="0.3"/>
  </sheetData>
  <sheetProtection algorithmName="SHA-512" hashValue="XTTNQkLCJYMvfC34gRydECTpRWb5e+vrMH0QqDFNnX4YGCpYcpYuOH6MDN47mCOnpHk3FeNpd8mCTmLs2fJ3iQ==" saltValue="SOqZHHsHzQgywaPiWVxBcg=="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109375" style="2" customWidth="1"/>
    <col min="5" max="5" width="13.554687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91</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52" t="s">
        <v>34</v>
      </c>
      <c r="C8" s="53"/>
      <c r="D8" s="53"/>
      <c r="E8" s="53"/>
      <c r="F8" s="19"/>
      <c r="G8" s="1"/>
    </row>
    <row r="9" spans="1:7" ht="17.25" customHeight="1" x14ac:dyDescent="0.3">
      <c r="A9" s="1"/>
      <c r="B9" s="71" t="s">
        <v>15</v>
      </c>
      <c r="C9" s="73" t="s">
        <v>10</v>
      </c>
      <c r="D9" s="72"/>
      <c r="E9" s="73" t="s">
        <v>26</v>
      </c>
      <c r="F9" s="27"/>
      <c r="G9" s="1"/>
    </row>
    <row r="10" spans="1:7" x14ac:dyDescent="0.3">
      <c r="A10" s="1"/>
      <c r="B10" s="23" t="s">
        <v>77</v>
      </c>
      <c r="C10" s="21">
        <f>'Fane 9. Anlægsprojekter (§ 19) '!H11</f>
        <v>0</v>
      </c>
      <c r="D10" s="14" t="s">
        <v>3</v>
      </c>
      <c r="E10" s="9">
        <f>'Fane 9. Anlægsprojekter (§ 19) '!F11+'Fane 9. Anlægsprojekter (§ 19) '!J11</f>
        <v>0</v>
      </c>
      <c r="F10" s="14" t="s">
        <v>3</v>
      </c>
      <c r="G10" s="1"/>
    </row>
    <row r="11" spans="1:7" x14ac:dyDescent="0.3">
      <c r="A11" s="1"/>
      <c r="B11" s="26" t="s">
        <v>202</v>
      </c>
      <c r="C11" s="21">
        <v>690684</v>
      </c>
      <c r="D11" s="14" t="s">
        <v>3</v>
      </c>
      <c r="E11" s="9">
        <v>2416858</v>
      </c>
      <c r="F11" s="14" t="s">
        <v>3</v>
      </c>
      <c r="G11" s="1"/>
    </row>
    <row r="12" spans="1:7" x14ac:dyDescent="0.3">
      <c r="A12" s="1"/>
      <c r="B12" s="26" t="s">
        <v>203</v>
      </c>
      <c r="C12" s="21">
        <v>13049</v>
      </c>
      <c r="D12" s="14" t="s">
        <v>3</v>
      </c>
      <c r="E12" s="9">
        <v>754848</v>
      </c>
      <c r="F12" s="14" t="s">
        <v>3</v>
      </c>
      <c r="G12" s="1"/>
    </row>
    <row r="13" spans="1:7" x14ac:dyDescent="0.3">
      <c r="A13" s="1"/>
      <c r="B13" s="26" t="s">
        <v>204</v>
      </c>
      <c r="C13" s="21">
        <v>0</v>
      </c>
      <c r="D13" s="14" t="s">
        <v>3</v>
      </c>
      <c r="E13" s="9">
        <v>98462</v>
      </c>
      <c r="F13" s="14" t="s">
        <v>3</v>
      </c>
      <c r="G13" s="1"/>
    </row>
    <row r="14" spans="1:7" x14ac:dyDescent="0.3">
      <c r="A14" s="1"/>
      <c r="B14" s="26" t="s">
        <v>205</v>
      </c>
      <c r="C14" s="21">
        <v>113842</v>
      </c>
      <c r="D14" s="14" t="s">
        <v>3</v>
      </c>
      <c r="E14" s="9">
        <v>10929</v>
      </c>
      <c r="F14" s="14" t="s">
        <v>3</v>
      </c>
      <c r="G14" s="1"/>
    </row>
    <row r="15" spans="1:7" x14ac:dyDescent="0.3">
      <c r="A15" s="1"/>
      <c r="B15" s="26"/>
      <c r="C15" s="21"/>
      <c r="D15" s="14" t="s">
        <v>3</v>
      </c>
      <c r="E15" s="9"/>
      <c r="F15" s="14" t="s">
        <v>3</v>
      </c>
      <c r="G15" s="1"/>
    </row>
    <row r="16" spans="1:7" x14ac:dyDescent="0.3">
      <c r="A16" s="1"/>
      <c r="B16" s="26"/>
      <c r="C16" s="21"/>
      <c r="D16" s="14" t="s">
        <v>3</v>
      </c>
      <c r="E16" s="9"/>
      <c r="F16" s="14" t="s">
        <v>3</v>
      </c>
      <c r="G16" s="1"/>
    </row>
    <row r="17" spans="1:7" x14ac:dyDescent="0.3">
      <c r="A17" s="1"/>
      <c r="B17" s="52" t="s">
        <v>112</v>
      </c>
      <c r="C17" s="12">
        <f>SUM(C10:C16)</f>
        <v>817575</v>
      </c>
      <c r="D17" s="13" t="s">
        <v>3</v>
      </c>
      <c r="E17" s="12">
        <f>SUM(E10:E16)</f>
        <v>3281097</v>
      </c>
      <c r="F17" s="13" t="s">
        <v>3</v>
      </c>
      <c r="G17" s="1"/>
    </row>
    <row r="18" spans="1:7" x14ac:dyDescent="0.3">
      <c r="A18" s="1"/>
      <c r="B18" s="52" t="s">
        <v>147</v>
      </c>
      <c r="C18" s="12">
        <f>C17*(1+'Fane 13. Nøgletal'!C11)</f>
        <v>871780.22250000003</v>
      </c>
      <c r="D18" s="13" t="s">
        <v>3</v>
      </c>
      <c r="E18" s="12">
        <f>E17*(1+'Fane 13. Nøgletal'!C11)</f>
        <v>3498633.7311</v>
      </c>
      <c r="F18" s="13" t="s">
        <v>3</v>
      </c>
      <c r="G18" s="1"/>
    </row>
    <row r="19" spans="1:7" x14ac:dyDescent="0.3">
      <c r="A19" s="1"/>
      <c r="B19" s="1"/>
      <c r="C19" s="1" t="s">
        <v>82</v>
      </c>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hidden="1" x14ac:dyDescent="0.3">
      <c r="A51" s="40"/>
      <c r="B51" s="40"/>
      <c r="C51" s="40"/>
      <c r="D51" s="40"/>
      <c r="E51" s="40"/>
      <c r="F51" s="40"/>
      <c r="G51" s="40"/>
    </row>
    <row r="52" spans="1:7" hidden="1" x14ac:dyDescent="0.3">
      <c r="A52" s="40"/>
      <c r="B52" s="40"/>
      <c r="C52" s="40"/>
      <c r="D52" s="40"/>
      <c r="E52" s="40"/>
      <c r="F52" s="40"/>
      <c r="G52" s="40"/>
    </row>
    <row r="53" spans="1:7" hidden="1" x14ac:dyDescent="0.3">
      <c r="A53" s="40"/>
      <c r="B53" s="40"/>
      <c r="C53" s="40"/>
      <c r="D53" s="40"/>
      <c r="E53" s="40"/>
      <c r="F53" s="40"/>
      <c r="G53" s="40"/>
    </row>
    <row r="54" spans="1:7" hidden="1" x14ac:dyDescent="0.3">
      <c r="A54" s="40"/>
      <c r="B54" s="40"/>
      <c r="C54" s="40"/>
      <c r="D54" s="40"/>
      <c r="E54" s="40"/>
      <c r="F54" s="40"/>
      <c r="G54" s="40"/>
    </row>
    <row r="55" spans="1:7" hidden="1" x14ac:dyDescent="0.3">
      <c r="A55" s="40"/>
      <c r="B55" s="40"/>
      <c r="C55" s="40"/>
      <c r="D55" s="40"/>
      <c r="E55" s="40"/>
      <c r="F55" s="40"/>
      <c r="G55" s="40"/>
    </row>
    <row r="56" spans="1:7" hidden="1" x14ac:dyDescent="0.3">
      <c r="A56" s="40"/>
      <c r="B56" s="40"/>
      <c r="C56" s="40"/>
      <c r="D56" s="40"/>
      <c r="E56" s="40"/>
      <c r="F56" s="40"/>
      <c r="G56" s="40"/>
    </row>
    <row r="57" spans="1:7" hidden="1" x14ac:dyDescent="0.3">
      <c r="A57" s="40"/>
      <c r="B57" s="40"/>
      <c r="C57" s="40"/>
      <c r="D57" s="40"/>
      <c r="E57" s="40"/>
      <c r="F57" s="40"/>
      <c r="G57" s="40"/>
    </row>
  </sheetData>
  <sheetProtection algorithmName="SHA-512" hashValue="4RmBH6NiUmQXwZKV6ayYJCN+cBrTMcchrXzwN4UMgNg3gfg3e6TTmcLh3pVg0j2Oy4tuTubctdYQlAK+TBMGPg==" saltValue="DJQ/Uz6MYYVB+yLMizrLIw=="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50"/>
  <sheetViews>
    <sheetView showGridLines="0" zoomScaleNormal="100" workbookViewId="0"/>
  </sheetViews>
  <sheetFormatPr defaultColWidth="0" defaultRowHeight="14.4" zeroHeight="1" x14ac:dyDescent="0.3"/>
  <cols>
    <col min="1" max="1" width="5.33203125" style="2" customWidth="1"/>
    <col min="2" max="2" width="38.109375" style="2" customWidth="1"/>
    <col min="3" max="3" width="13.5546875" style="2" customWidth="1"/>
    <col min="4" max="4" width="3.33203125" style="2" customWidth="1"/>
    <col min="5" max="5" width="13.554687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4" t="s">
        <v>92</v>
      </c>
      <c r="C3" s="94"/>
      <c r="D3" s="94"/>
      <c r="E3" s="94"/>
      <c r="F3" s="94"/>
      <c r="G3" s="1"/>
    </row>
    <row r="4" spans="1:7" ht="15" customHeight="1" x14ac:dyDescent="0.3">
      <c r="A4" s="1"/>
      <c r="B4" s="94"/>
      <c r="C4" s="94"/>
      <c r="D4" s="94"/>
      <c r="E4" s="94"/>
      <c r="F4" s="94"/>
      <c r="G4" s="1"/>
    </row>
    <row r="5" spans="1:7" x14ac:dyDescent="0.3">
      <c r="A5" s="1"/>
      <c r="B5" s="1"/>
      <c r="C5" s="1"/>
      <c r="D5" s="1"/>
      <c r="E5" s="1"/>
      <c r="F5" s="1"/>
      <c r="G5" s="1"/>
    </row>
    <row r="6" spans="1:7" x14ac:dyDescent="0.3">
      <c r="A6" s="1"/>
      <c r="B6" s="1"/>
      <c r="C6" s="1"/>
      <c r="D6" s="1"/>
      <c r="E6" s="1"/>
      <c r="F6" s="1"/>
      <c r="G6" s="1"/>
    </row>
    <row r="7" spans="1:7" x14ac:dyDescent="0.3">
      <c r="A7" s="1"/>
      <c r="B7" s="1"/>
      <c r="C7" s="1"/>
      <c r="D7" s="1"/>
      <c r="E7" s="1"/>
      <c r="F7" s="1"/>
      <c r="G7" s="1"/>
    </row>
    <row r="8" spans="1:7" x14ac:dyDescent="0.3">
      <c r="A8" s="1"/>
      <c r="B8" s="98" t="s">
        <v>150</v>
      </c>
      <c r="C8" s="99"/>
      <c r="D8" s="99"/>
      <c r="E8" s="99"/>
      <c r="F8" s="100"/>
      <c r="G8" s="1"/>
    </row>
    <row r="9" spans="1:7" x14ac:dyDescent="0.3">
      <c r="A9" s="1"/>
      <c r="B9" s="71" t="s">
        <v>15</v>
      </c>
      <c r="C9" s="73" t="s">
        <v>10</v>
      </c>
      <c r="D9" s="74"/>
      <c r="E9" s="73" t="s">
        <v>26</v>
      </c>
      <c r="F9" s="27"/>
      <c r="G9" s="1"/>
    </row>
    <row r="10" spans="1:7" x14ac:dyDescent="0.3">
      <c r="A10" s="1"/>
      <c r="B10" s="23" t="s">
        <v>206</v>
      </c>
      <c r="C10" s="21"/>
      <c r="D10" s="14" t="s">
        <v>3</v>
      </c>
      <c r="E10" s="9"/>
      <c r="F10" s="14" t="s">
        <v>3</v>
      </c>
      <c r="G10" s="1"/>
    </row>
    <row r="11" spans="1:7" x14ac:dyDescent="0.3">
      <c r="A11" s="1"/>
      <c r="B11" s="23"/>
      <c r="C11" s="21"/>
      <c r="D11" s="14" t="s">
        <v>3</v>
      </c>
      <c r="E11" s="9"/>
      <c r="F11" s="14" t="s">
        <v>3</v>
      </c>
      <c r="G11" s="1"/>
    </row>
    <row r="12" spans="1:7" x14ac:dyDescent="0.3">
      <c r="A12" s="1"/>
      <c r="B12" s="23"/>
      <c r="C12" s="21"/>
      <c r="D12" s="14" t="s">
        <v>3</v>
      </c>
      <c r="E12" s="9"/>
      <c r="F12" s="14" t="s">
        <v>3</v>
      </c>
      <c r="G12" s="1"/>
    </row>
    <row r="13" spans="1:7" x14ac:dyDescent="0.3">
      <c r="A13" s="1"/>
      <c r="B13" s="52" t="s">
        <v>148</v>
      </c>
      <c r="C13" s="12">
        <f>SUM(C10:C12)</f>
        <v>0</v>
      </c>
      <c r="D13" s="13" t="s">
        <v>3</v>
      </c>
      <c r="E13" s="12">
        <f>SUM(E10:E12)</f>
        <v>0</v>
      </c>
      <c r="F13" s="13" t="s">
        <v>3</v>
      </c>
      <c r="G13" s="1"/>
    </row>
    <row r="14" spans="1:7" x14ac:dyDescent="0.3">
      <c r="A14" s="1"/>
      <c r="B14" s="52" t="s">
        <v>149</v>
      </c>
      <c r="C14" s="12">
        <f>C13*(1+'Fane 13. Nøgletal'!$C$11)^2</f>
        <v>0</v>
      </c>
      <c r="D14" s="13" t="s">
        <v>3</v>
      </c>
      <c r="E14" s="12">
        <f>E13*(1+'Fane 13. Nøgletal'!$C$11)^2</f>
        <v>0</v>
      </c>
      <c r="F14" s="13" t="s">
        <v>3</v>
      </c>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ht="18" customHeight="1"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KuijEuBLQ6guoL5DqWz878vN+uBpmVSDI+NofAaSCz+fBTM6PeYqrTMHXZRtPLuVNXy3CSDBGzREJDjiPaCwLw==" saltValue="39kxEke8GKM4U7CZ7z7cag==" spinCount="100000" sheet="1" objects="1" scenarios="1"/>
  <mergeCells count="2">
    <mergeCell ref="B3:F4"/>
    <mergeCell ref="B8:F8"/>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6"/>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33203125" style="2" customWidth="1"/>
    <col min="5" max="5" width="13.6640625" style="2" customWidth="1"/>
    <col min="6" max="6" width="3.3320312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93</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x14ac:dyDescent="0.3">
      <c r="A7" s="1"/>
      <c r="B7" s="1"/>
      <c r="C7" s="1"/>
      <c r="D7" s="1"/>
      <c r="E7" s="1"/>
      <c r="F7" s="1"/>
      <c r="G7" s="1"/>
    </row>
    <row r="8" spans="1:7" x14ac:dyDescent="0.3">
      <c r="A8" s="1"/>
      <c r="B8" s="98" t="s">
        <v>59</v>
      </c>
      <c r="C8" s="99"/>
      <c r="D8" s="99"/>
      <c r="E8" s="99"/>
      <c r="F8" s="100"/>
      <c r="G8" s="1"/>
    </row>
    <row r="9" spans="1:7" ht="15" customHeight="1" x14ac:dyDescent="0.3">
      <c r="A9" s="1"/>
      <c r="B9" s="54" t="s">
        <v>60</v>
      </c>
      <c r="C9" s="118" t="s">
        <v>10</v>
      </c>
      <c r="D9" s="119"/>
      <c r="E9" s="118" t="s">
        <v>26</v>
      </c>
      <c r="F9" s="119"/>
      <c r="G9" s="1"/>
    </row>
    <row r="10" spans="1:7" ht="27" x14ac:dyDescent="0.3">
      <c r="A10" s="1"/>
      <c r="B10" s="60" t="s">
        <v>190</v>
      </c>
      <c r="C10" s="9">
        <v>0</v>
      </c>
      <c r="D10" s="14" t="s">
        <v>3</v>
      </c>
      <c r="E10" s="9">
        <v>0</v>
      </c>
      <c r="F10" s="14" t="s">
        <v>3</v>
      </c>
      <c r="G10" s="1"/>
    </row>
    <row r="11" spans="1:7" ht="28.5" customHeight="1" x14ac:dyDescent="0.3">
      <c r="A11" s="1"/>
      <c r="B11" s="20" t="s">
        <v>115</v>
      </c>
      <c r="C11" s="12">
        <f>SUM(C10:C10)</f>
        <v>0</v>
      </c>
      <c r="D11" s="13" t="s">
        <v>3</v>
      </c>
      <c r="E11" s="12">
        <f>SUM(E10:E10)</f>
        <v>0</v>
      </c>
      <c r="F11" s="13" t="s">
        <v>3</v>
      </c>
      <c r="G11" s="1"/>
    </row>
    <row r="12" spans="1:7" ht="27" customHeight="1" x14ac:dyDescent="0.3">
      <c r="A12" s="1"/>
      <c r="B12" s="20" t="s">
        <v>151</v>
      </c>
      <c r="C12" s="12">
        <f>C11*(1+'Fane 13. Nøgletal'!C11)</f>
        <v>0</v>
      </c>
      <c r="D12" s="13" t="s">
        <v>3</v>
      </c>
      <c r="E12" s="12">
        <f>E11*(1+'Fane 13. Nøgletal'!C11)</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sheetData>
  <sheetProtection algorithmName="SHA-512" hashValue="LggBmwqqNVaS7oadNhhs0cQL9Nk44THdSqfmEzL0A4BWS2AdAkfcQ9Ky2t4fKPcPlFGt6YoqSLtAegAilEUn3w==" saltValue="0J0PQaDxUz0+c2aUFeJaTg==" spinCount="100000" sheet="1" objects="1" scenarios="1"/>
  <mergeCells count="4">
    <mergeCell ref="B8:F8"/>
    <mergeCell ref="C9:D9"/>
    <mergeCell ref="E9:F9"/>
    <mergeCell ref="B3: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50"/>
  <sheetViews>
    <sheetView showGridLines="0" zoomScaleNormal="100" workbookViewId="0"/>
  </sheetViews>
  <sheetFormatPr defaultColWidth="0" defaultRowHeight="14.4" zeroHeight="1" x14ac:dyDescent="0.3"/>
  <cols>
    <col min="1" max="1" width="5.33203125" style="2" customWidth="1"/>
    <col min="2" max="2" width="37.5546875" style="2" customWidth="1"/>
    <col min="3" max="3" width="13.6640625" style="2" customWidth="1"/>
    <col min="4" max="4" width="3.109375" style="2" customWidth="1"/>
    <col min="5" max="5" width="13.6640625" style="2" customWidth="1"/>
    <col min="6" max="6" width="3.109375" style="2" customWidth="1"/>
    <col min="7" max="7" width="5.33203125" style="2" customWidth="1"/>
    <col min="8" max="16384" width="9.109375" style="2" hidden="1"/>
  </cols>
  <sheetData>
    <row r="1" spans="1:7" x14ac:dyDescent="0.3">
      <c r="A1" s="1"/>
      <c r="B1" s="1"/>
      <c r="C1" s="1"/>
      <c r="D1" s="1"/>
      <c r="E1" s="1"/>
      <c r="F1" s="1"/>
      <c r="G1" s="1"/>
    </row>
    <row r="2" spans="1:7" x14ac:dyDescent="0.3">
      <c r="A2" s="1"/>
      <c r="B2" s="1"/>
      <c r="C2" s="1"/>
      <c r="D2" s="1"/>
      <c r="E2" s="1"/>
      <c r="F2" s="1"/>
      <c r="G2" s="1"/>
    </row>
    <row r="3" spans="1:7" ht="15" customHeight="1" x14ac:dyDescent="0.3">
      <c r="A3" s="1"/>
      <c r="B3" s="96" t="s">
        <v>94</v>
      </c>
      <c r="C3" s="96"/>
      <c r="D3" s="96"/>
      <c r="E3" s="96"/>
      <c r="F3" s="96"/>
      <c r="G3" s="1"/>
    </row>
    <row r="4" spans="1:7" ht="15" customHeight="1" x14ac:dyDescent="0.3">
      <c r="A4" s="1"/>
      <c r="B4" s="96"/>
      <c r="C4" s="96"/>
      <c r="D4" s="96"/>
      <c r="E4" s="96"/>
      <c r="F4" s="96"/>
      <c r="G4" s="1"/>
    </row>
    <row r="5" spans="1:7" x14ac:dyDescent="0.3">
      <c r="A5" s="1"/>
      <c r="B5" s="96"/>
      <c r="C5" s="96"/>
      <c r="D5" s="96"/>
      <c r="E5" s="96"/>
      <c r="F5" s="96"/>
      <c r="G5" s="1"/>
    </row>
    <row r="6" spans="1:7" x14ac:dyDescent="0.3">
      <c r="A6" s="1"/>
      <c r="B6" s="1"/>
      <c r="C6" s="1"/>
      <c r="D6" s="1"/>
      <c r="E6" s="1"/>
      <c r="F6" s="1"/>
      <c r="G6" s="1"/>
    </row>
    <row r="7" spans="1:7" ht="15" customHeight="1" x14ac:dyDescent="0.3">
      <c r="A7" s="1"/>
      <c r="B7" s="1"/>
      <c r="C7" s="1"/>
      <c r="D7" s="1"/>
      <c r="E7" s="1"/>
      <c r="F7" s="1"/>
      <c r="G7" s="1"/>
    </row>
    <row r="8" spans="1:7" x14ac:dyDescent="0.3">
      <c r="A8" s="1"/>
      <c r="B8" s="98" t="s">
        <v>152</v>
      </c>
      <c r="C8" s="99"/>
      <c r="D8" s="99"/>
      <c r="E8" s="99"/>
      <c r="F8" s="100"/>
      <c r="G8" s="1"/>
    </row>
    <row r="9" spans="1:7" x14ac:dyDescent="0.3">
      <c r="A9" s="1"/>
      <c r="B9" s="54" t="s">
        <v>16</v>
      </c>
      <c r="C9" s="51" t="s">
        <v>10</v>
      </c>
      <c r="D9" s="27"/>
      <c r="E9" s="51" t="s">
        <v>26</v>
      </c>
      <c r="F9" s="27"/>
      <c r="G9" s="1"/>
    </row>
    <row r="10" spans="1:7" x14ac:dyDescent="0.3">
      <c r="A10" s="1"/>
      <c r="B10" s="60" t="s">
        <v>191</v>
      </c>
      <c r="C10" s="9">
        <v>0</v>
      </c>
      <c r="D10" s="14" t="s">
        <v>3</v>
      </c>
      <c r="E10" s="9">
        <v>0</v>
      </c>
      <c r="F10" s="14" t="s">
        <v>3</v>
      </c>
      <c r="G10" s="1"/>
    </row>
    <row r="11" spans="1:7" x14ac:dyDescent="0.3">
      <c r="A11" s="1"/>
      <c r="B11" s="52" t="s">
        <v>122</v>
      </c>
      <c r="C11" s="12">
        <f>SUM(C10:C10)</f>
        <v>0</v>
      </c>
      <c r="D11" s="13" t="s">
        <v>3</v>
      </c>
      <c r="E11" s="12">
        <f>SUM(E10:E10)</f>
        <v>0</v>
      </c>
      <c r="F11" s="13" t="s">
        <v>3</v>
      </c>
      <c r="G11" s="1"/>
    </row>
    <row r="12" spans="1:7" x14ac:dyDescent="0.3">
      <c r="A12" s="1"/>
      <c r="B12" s="52" t="s">
        <v>189</v>
      </c>
      <c r="C12" s="12">
        <f>C11*(1+'Fane 13. Nøgletal'!C11)^2</f>
        <v>0</v>
      </c>
      <c r="D12" s="13" t="s">
        <v>3</v>
      </c>
      <c r="E12" s="12">
        <f>E11*(1+'Fane 13. Nøgletal'!C11)^2</f>
        <v>0</v>
      </c>
      <c r="F12" s="13" t="s">
        <v>3</v>
      </c>
      <c r="G12" s="1"/>
    </row>
    <row r="13" spans="1:7" x14ac:dyDescent="0.3">
      <c r="A13" s="1"/>
      <c r="B13" s="1"/>
      <c r="C13" s="1"/>
      <c r="D13" s="1"/>
      <c r="E13" s="1"/>
      <c r="F13" s="1"/>
      <c r="G13" s="1"/>
    </row>
    <row r="14" spans="1:7" x14ac:dyDescent="0.3">
      <c r="A14" s="1"/>
      <c r="B14" s="1"/>
      <c r="C14" s="1"/>
      <c r="D14" s="1"/>
      <c r="E14" s="1"/>
      <c r="F14" s="1"/>
      <c r="G14" s="1"/>
    </row>
    <row r="15" spans="1:7" x14ac:dyDescent="0.3">
      <c r="A15" s="1"/>
      <c r="B15" s="1"/>
      <c r="C15" s="1"/>
      <c r="D15" s="1"/>
      <c r="E15" s="1"/>
      <c r="F15" s="1"/>
      <c r="G15" s="1"/>
    </row>
    <row r="16" spans="1:7" x14ac:dyDescent="0.3">
      <c r="A16" s="1"/>
      <c r="B16" s="1"/>
      <c r="C16" s="1"/>
      <c r="D16" s="1"/>
      <c r="E16" s="1"/>
      <c r="F16" s="1"/>
      <c r="G16" s="1"/>
    </row>
    <row r="17" spans="1:7" x14ac:dyDescent="0.3">
      <c r="A17" s="1"/>
      <c r="B17" s="1"/>
      <c r="C17" s="1"/>
      <c r="D17" s="1"/>
      <c r="E17" s="1"/>
      <c r="F17" s="1"/>
      <c r="G17" s="1"/>
    </row>
    <row r="18" spans="1:7" x14ac:dyDescent="0.3">
      <c r="A18" s="1"/>
      <c r="B18" s="1"/>
      <c r="C18" s="1"/>
      <c r="D18" s="1"/>
      <c r="E18" s="1"/>
      <c r="F18" s="1"/>
      <c r="G18" s="1"/>
    </row>
    <row r="19" spans="1:7" x14ac:dyDescent="0.3">
      <c r="A19" s="1"/>
      <c r="B19" s="1"/>
      <c r="C19" s="1"/>
      <c r="D19" s="1"/>
      <c r="E19" s="1"/>
      <c r="F19" s="1"/>
      <c r="G19" s="1"/>
    </row>
    <row r="20" spans="1:7" x14ac:dyDescent="0.3">
      <c r="A20" s="1"/>
      <c r="B20" s="1"/>
      <c r="C20" s="1"/>
      <c r="D20" s="1"/>
      <c r="E20" s="1"/>
      <c r="F20" s="1"/>
      <c r="G20" s="1"/>
    </row>
    <row r="21" spans="1:7" x14ac:dyDescent="0.3">
      <c r="A21" s="1"/>
      <c r="B21" s="1"/>
      <c r="C21" s="1"/>
      <c r="D21" s="1"/>
      <c r="E21" s="1"/>
      <c r="F21" s="1"/>
      <c r="G21" s="1"/>
    </row>
    <row r="22" spans="1:7" x14ac:dyDescent="0.3">
      <c r="A22" s="1"/>
      <c r="B22" s="1"/>
      <c r="C22" s="1"/>
      <c r="D22" s="1"/>
      <c r="E22" s="1"/>
      <c r="F22" s="1"/>
      <c r="G22" s="1"/>
    </row>
    <row r="23" spans="1:7" x14ac:dyDescent="0.3">
      <c r="A23" s="1"/>
      <c r="B23" s="1"/>
      <c r="C23" s="1"/>
      <c r="D23" s="1"/>
      <c r="E23" s="1"/>
      <c r="F23" s="1"/>
      <c r="G23" s="1"/>
    </row>
    <row r="24" spans="1:7" x14ac:dyDescent="0.3">
      <c r="A24" s="1"/>
      <c r="B24" s="1"/>
      <c r="C24" s="1"/>
      <c r="D24" s="1"/>
      <c r="E24" s="1"/>
      <c r="F24" s="1"/>
      <c r="G24" s="1"/>
    </row>
    <row r="25" spans="1:7" x14ac:dyDescent="0.3">
      <c r="A25" s="1"/>
      <c r="B25" s="1"/>
      <c r="C25" s="1"/>
      <c r="D25" s="1"/>
      <c r="E25" s="1"/>
      <c r="F25" s="1"/>
      <c r="G25" s="1"/>
    </row>
    <row r="26" spans="1:7" x14ac:dyDescent="0.3">
      <c r="A26" s="1"/>
      <c r="B26" s="1"/>
      <c r="C26" s="1"/>
      <c r="D26" s="1"/>
      <c r="E26" s="1"/>
      <c r="F26" s="1"/>
      <c r="G26" s="1"/>
    </row>
    <row r="27" spans="1:7" x14ac:dyDescent="0.3">
      <c r="A27" s="1"/>
      <c r="B27" s="1"/>
      <c r="C27" s="1"/>
      <c r="D27" s="1"/>
      <c r="E27" s="1"/>
      <c r="F27" s="1"/>
      <c r="G27" s="1"/>
    </row>
    <row r="28" spans="1:7" x14ac:dyDescent="0.3">
      <c r="A28" s="1"/>
      <c r="B28" s="1"/>
      <c r="C28" s="1"/>
      <c r="D28" s="1"/>
      <c r="E28" s="1"/>
      <c r="F28" s="1"/>
      <c r="G28" s="1"/>
    </row>
    <row r="29" spans="1:7" x14ac:dyDescent="0.3">
      <c r="A29" s="1"/>
      <c r="B29" s="1"/>
      <c r="C29" s="1"/>
      <c r="D29" s="1"/>
      <c r="E29" s="1"/>
      <c r="F29" s="1"/>
      <c r="G29" s="1"/>
    </row>
    <row r="30" spans="1:7" x14ac:dyDescent="0.3">
      <c r="A30" s="1"/>
      <c r="B30" s="1"/>
      <c r="C30" s="1"/>
      <c r="D30" s="1"/>
      <c r="E30" s="1"/>
      <c r="F30" s="1"/>
      <c r="G30" s="1"/>
    </row>
    <row r="31" spans="1:7" x14ac:dyDescent="0.3">
      <c r="A31" s="1"/>
      <c r="B31" s="1"/>
      <c r="C31" s="1"/>
      <c r="D31" s="1"/>
      <c r="E31" s="1"/>
      <c r="F31" s="1"/>
      <c r="G31" s="1"/>
    </row>
    <row r="32" spans="1:7" x14ac:dyDescent="0.3">
      <c r="A32" s="1"/>
      <c r="B32" s="1"/>
      <c r="C32" s="1"/>
      <c r="D32" s="1"/>
      <c r="E32" s="1"/>
      <c r="F32" s="1"/>
      <c r="G32" s="1"/>
    </row>
    <row r="33" spans="1:7" x14ac:dyDescent="0.3">
      <c r="A33" s="1"/>
      <c r="B33" s="1"/>
      <c r="C33" s="1"/>
      <c r="D33" s="1"/>
      <c r="E33" s="1"/>
      <c r="F33" s="1"/>
      <c r="G33" s="1"/>
    </row>
    <row r="34" spans="1:7" x14ac:dyDescent="0.3">
      <c r="A34" s="1"/>
      <c r="B34" s="1"/>
      <c r="C34" s="1"/>
      <c r="D34" s="1"/>
      <c r="E34" s="1"/>
      <c r="F34" s="1"/>
      <c r="G34" s="1"/>
    </row>
    <row r="35" spans="1:7" x14ac:dyDescent="0.3">
      <c r="A35" s="1"/>
      <c r="B35" s="1"/>
      <c r="C35" s="1"/>
      <c r="D35" s="1"/>
      <c r="E35" s="1"/>
      <c r="F35" s="1"/>
      <c r="G35" s="1"/>
    </row>
    <row r="36" spans="1:7" x14ac:dyDescent="0.3">
      <c r="A36" s="1"/>
      <c r="B36" s="1"/>
      <c r="C36" s="1"/>
      <c r="D36" s="1"/>
      <c r="E36" s="1"/>
      <c r="F36" s="1"/>
      <c r="G36" s="1"/>
    </row>
    <row r="37" spans="1:7" x14ac:dyDescent="0.3">
      <c r="A37" s="1"/>
      <c r="B37" s="1"/>
      <c r="C37" s="1"/>
      <c r="D37" s="1"/>
      <c r="E37" s="1"/>
      <c r="F37" s="1"/>
      <c r="G37" s="1"/>
    </row>
    <row r="38" spans="1:7" x14ac:dyDescent="0.3">
      <c r="A38" s="1"/>
      <c r="B38" s="1"/>
      <c r="C38" s="1"/>
      <c r="D38" s="1"/>
      <c r="E38" s="1"/>
      <c r="F38" s="1"/>
      <c r="G38" s="1"/>
    </row>
    <row r="39" spans="1:7" x14ac:dyDescent="0.3">
      <c r="A39" s="1"/>
      <c r="B39" s="1"/>
      <c r="C39" s="1"/>
      <c r="D39" s="1"/>
      <c r="E39" s="1"/>
      <c r="F39" s="1"/>
      <c r="G39" s="1"/>
    </row>
    <row r="40" spans="1:7" x14ac:dyDescent="0.3">
      <c r="A40" s="1"/>
      <c r="B40" s="1"/>
      <c r="C40" s="1"/>
      <c r="D40" s="1"/>
      <c r="E40" s="1"/>
      <c r="F40" s="1"/>
      <c r="G40" s="1"/>
    </row>
    <row r="41" spans="1:7" x14ac:dyDescent="0.3">
      <c r="A41" s="1"/>
      <c r="B41" s="1"/>
      <c r="C41" s="1"/>
      <c r="D41" s="1"/>
      <c r="E41" s="1"/>
      <c r="F41" s="1"/>
      <c r="G41" s="1"/>
    </row>
    <row r="42" spans="1:7" x14ac:dyDescent="0.3">
      <c r="A42" s="1"/>
      <c r="B42" s="1"/>
      <c r="C42" s="1"/>
      <c r="D42" s="1"/>
      <c r="E42" s="1"/>
      <c r="F42" s="1"/>
      <c r="G42" s="1"/>
    </row>
    <row r="43" spans="1:7" x14ac:dyDescent="0.3">
      <c r="A43" s="1"/>
      <c r="B43" s="1"/>
      <c r="C43" s="1"/>
      <c r="D43" s="1"/>
      <c r="E43" s="1"/>
      <c r="F43" s="1"/>
      <c r="G43" s="1"/>
    </row>
    <row r="44" spans="1:7" x14ac:dyDescent="0.3">
      <c r="A44" s="1"/>
      <c r="B44" s="1"/>
      <c r="C44" s="1"/>
      <c r="D44" s="1"/>
      <c r="E44" s="1"/>
      <c r="F44" s="1"/>
      <c r="G44" s="1"/>
    </row>
    <row r="45" spans="1:7" x14ac:dyDescent="0.3">
      <c r="A45" s="1"/>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sheetData>
  <sheetProtection algorithmName="SHA-512" hashValue="bO5OdHbW+MtybmmdE4Zp+tqtaFBg7DJrVM9oal5pRU5DEiPLqh0UjmuaSXpmzc04OXSH/okHGArJzkCKGN5tVg==" saltValue="6lB0r4mi1Lv4rIG6WkTwKA==" spinCount="100000" sheet="1" objects="1" scenarios="1"/>
  <mergeCells count="2">
    <mergeCell ref="B8:F8"/>
    <mergeCell ref="B3:F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0"/>
  <sheetViews>
    <sheetView showGridLines="0" zoomScaleNormal="100" workbookViewId="0"/>
  </sheetViews>
  <sheetFormatPr defaultColWidth="0" defaultRowHeight="14.4" zeroHeight="1" x14ac:dyDescent="0.3"/>
  <cols>
    <col min="1" max="1" width="5.33203125" style="2" customWidth="1"/>
    <col min="2" max="2" width="61.6640625" style="2" customWidth="1"/>
    <col min="3" max="3" width="7.5546875" style="38" customWidth="1"/>
    <col min="4" max="4" width="5.33203125" style="2" customWidth="1"/>
    <col min="5" max="16384" width="9.109375" style="2" hidden="1"/>
  </cols>
  <sheetData>
    <row r="1" spans="1:4" x14ac:dyDescent="0.3">
      <c r="A1" s="1"/>
      <c r="B1" s="1"/>
      <c r="C1" s="34"/>
      <c r="D1" s="1"/>
    </row>
    <row r="2" spans="1:4" x14ac:dyDescent="0.3">
      <c r="A2" s="1"/>
      <c r="B2" s="1"/>
      <c r="C2" s="34"/>
      <c r="D2" s="1"/>
    </row>
    <row r="3" spans="1:4" ht="15" customHeight="1" x14ac:dyDescent="0.3">
      <c r="A3" s="1"/>
      <c r="B3" s="96" t="s">
        <v>95</v>
      </c>
      <c r="C3" s="96"/>
      <c r="D3" s="1"/>
    </row>
    <row r="4" spans="1:4" ht="15" customHeight="1" x14ac:dyDescent="0.3">
      <c r="A4" s="1"/>
      <c r="B4" s="96"/>
      <c r="C4" s="96"/>
      <c r="D4" s="1"/>
    </row>
    <row r="5" spans="1:4" x14ac:dyDescent="0.3">
      <c r="A5" s="1"/>
      <c r="B5" s="1"/>
      <c r="C5" s="34"/>
      <c r="D5" s="1"/>
    </row>
    <row r="6" spans="1:4" x14ac:dyDescent="0.3">
      <c r="A6" s="1"/>
      <c r="B6" s="1"/>
      <c r="C6" s="34"/>
      <c r="D6" s="1"/>
    </row>
    <row r="7" spans="1:4" x14ac:dyDescent="0.3">
      <c r="A7" s="1"/>
      <c r="B7" s="1"/>
      <c r="C7" s="34"/>
      <c r="D7" s="1"/>
    </row>
    <row r="8" spans="1:4" x14ac:dyDescent="0.3">
      <c r="A8" s="1"/>
      <c r="B8" s="52" t="s">
        <v>13</v>
      </c>
      <c r="C8" s="35"/>
      <c r="D8" s="1"/>
    </row>
    <row r="9" spans="1:4" x14ac:dyDescent="0.3">
      <c r="A9" s="1"/>
      <c r="B9" s="43" t="s">
        <v>187</v>
      </c>
      <c r="C9" s="49">
        <v>3.56E-2</v>
      </c>
      <c r="D9" s="1"/>
    </row>
    <row r="10" spans="1:4" x14ac:dyDescent="0.3">
      <c r="A10" s="1"/>
      <c r="B10" s="43" t="s">
        <v>186</v>
      </c>
      <c r="C10" s="49">
        <v>8.0799999999999997E-2</v>
      </c>
      <c r="D10" s="1"/>
    </row>
    <row r="11" spans="1:4" x14ac:dyDescent="0.3">
      <c r="A11" s="1"/>
      <c r="B11" s="43" t="s">
        <v>194</v>
      </c>
      <c r="C11" s="49">
        <v>6.6299999999999998E-2</v>
      </c>
      <c r="D11" s="1"/>
    </row>
    <row r="12" spans="1:4" x14ac:dyDescent="0.3">
      <c r="A12" s="1"/>
      <c r="B12" s="98"/>
      <c r="C12" s="100"/>
      <c r="D12" s="1"/>
    </row>
    <row r="13" spans="1:4" x14ac:dyDescent="0.3">
      <c r="A13" s="1"/>
      <c r="B13" s="1"/>
      <c r="C13" s="34"/>
      <c r="D13" s="1"/>
    </row>
    <row r="14" spans="1:4" x14ac:dyDescent="0.3">
      <c r="A14" s="1"/>
      <c r="B14" s="1"/>
      <c r="C14" s="34"/>
      <c r="D14" s="1"/>
    </row>
    <row r="15" spans="1:4" x14ac:dyDescent="0.3">
      <c r="A15" s="1"/>
      <c r="B15" s="52" t="s">
        <v>44</v>
      </c>
      <c r="C15" s="35"/>
      <c r="D15" s="1"/>
    </row>
    <row r="16" spans="1:4" x14ac:dyDescent="0.3">
      <c r="A16" s="1"/>
      <c r="B16" s="43" t="s">
        <v>188</v>
      </c>
      <c r="C16" s="37">
        <v>0</v>
      </c>
      <c r="D16" s="1"/>
    </row>
    <row r="17" spans="1:4" x14ac:dyDescent="0.3">
      <c r="A17" s="1"/>
      <c r="B17" s="43" t="s">
        <v>111</v>
      </c>
      <c r="C17" s="37">
        <v>0</v>
      </c>
      <c r="D17" s="1"/>
    </row>
    <row r="18" spans="1:4" x14ac:dyDescent="0.3">
      <c r="A18" s="1"/>
      <c r="B18" s="43" t="s">
        <v>195</v>
      </c>
      <c r="C18" s="63">
        <v>0</v>
      </c>
      <c r="D18" s="1"/>
    </row>
    <row r="19" spans="1:4" x14ac:dyDescent="0.3">
      <c r="A19" s="1"/>
      <c r="B19" s="52"/>
      <c r="C19" s="35"/>
      <c r="D19" s="1"/>
    </row>
    <row r="20" spans="1:4" x14ac:dyDescent="0.3">
      <c r="A20" s="1"/>
      <c r="B20" s="1"/>
      <c r="C20" s="34"/>
      <c r="D20" s="1"/>
    </row>
    <row r="21" spans="1:4" x14ac:dyDescent="0.3">
      <c r="A21" s="1"/>
      <c r="B21" s="1"/>
      <c r="C21" s="34"/>
      <c r="D21" s="1"/>
    </row>
    <row r="22" spans="1:4" x14ac:dyDescent="0.3">
      <c r="A22" s="1"/>
      <c r="B22" s="52" t="s">
        <v>45</v>
      </c>
      <c r="C22" s="35"/>
      <c r="D22" s="1"/>
    </row>
    <row r="23" spans="1:4" x14ac:dyDescent="0.3">
      <c r="A23" s="1"/>
      <c r="B23" s="28" t="s">
        <v>56</v>
      </c>
      <c r="C23" s="36">
        <v>0.02</v>
      </c>
      <c r="D23" s="1"/>
    </row>
    <row r="24" spans="1:4" x14ac:dyDescent="0.3">
      <c r="A24" s="1"/>
      <c r="B24" s="52"/>
      <c r="C24" s="35"/>
      <c r="D24" s="1"/>
    </row>
    <row r="25" spans="1:4" x14ac:dyDescent="0.3">
      <c r="A25" s="1"/>
      <c r="B25" s="1"/>
      <c r="C25" s="34"/>
      <c r="D25" s="1"/>
    </row>
    <row r="26" spans="1:4" x14ac:dyDescent="0.3">
      <c r="A26" s="1"/>
      <c r="B26" s="1"/>
      <c r="C26" s="34"/>
      <c r="D26" s="1"/>
    </row>
    <row r="27" spans="1:4" x14ac:dyDescent="0.3">
      <c r="A27" s="1"/>
      <c r="B27" s="1"/>
      <c r="C27" s="34"/>
      <c r="D27" s="1"/>
    </row>
    <row r="28" spans="1:4" x14ac:dyDescent="0.3">
      <c r="A28" s="1"/>
      <c r="B28" s="1"/>
      <c r="C28" s="34"/>
      <c r="D28" s="1"/>
    </row>
    <row r="29" spans="1:4" x14ac:dyDescent="0.3">
      <c r="A29" s="1"/>
      <c r="B29" s="1"/>
      <c r="C29" s="34"/>
      <c r="D29" s="1"/>
    </row>
    <row r="30" spans="1:4" x14ac:dyDescent="0.3">
      <c r="A30" s="1"/>
      <c r="B30" s="1"/>
      <c r="C30" s="34"/>
      <c r="D30" s="1"/>
    </row>
    <row r="31" spans="1:4" x14ac:dyDescent="0.3">
      <c r="A31" s="1"/>
      <c r="B31" s="1"/>
      <c r="C31" s="34"/>
      <c r="D31" s="1"/>
    </row>
    <row r="32" spans="1:4" x14ac:dyDescent="0.3">
      <c r="A32" s="1"/>
      <c r="B32" s="1"/>
      <c r="C32" s="34"/>
      <c r="D32" s="1"/>
    </row>
    <row r="33" spans="1:4" x14ac:dyDescent="0.3">
      <c r="A33" s="1"/>
      <c r="B33" s="1"/>
      <c r="C33" s="34"/>
      <c r="D33" s="1"/>
    </row>
    <row r="34" spans="1:4" x14ac:dyDescent="0.3">
      <c r="A34" s="1"/>
      <c r="B34" s="1"/>
      <c r="C34" s="34"/>
      <c r="D34" s="1"/>
    </row>
    <row r="35" spans="1:4" x14ac:dyDescent="0.3">
      <c r="A35" s="1"/>
      <c r="B35" s="1"/>
      <c r="C35" s="34"/>
      <c r="D35" s="1"/>
    </row>
    <row r="36" spans="1:4" x14ac:dyDescent="0.3">
      <c r="A36" s="1"/>
      <c r="B36" s="1"/>
      <c r="C36" s="34"/>
      <c r="D36" s="1"/>
    </row>
    <row r="37" spans="1:4" x14ac:dyDescent="0.3">
      <c r="A37" s="1"/>
      <c r="B37" s="1"/>
      <c r="C37" s="34"/>
      <c r="D37" s="1"/>
    </row>
    <row r="38" spans="1:4" x14ac:dyDescent="0.3">
      <c r="A38" s="1"/>
      <c r="B38" s="1"/>
      <c r="C38" s="34"/>
      <c r="D38" s="1"/>
    </row>
    <row r="39" spans="1:4" x14ac:dyDescent="0.3">
      <c r="A39" s="1"/>
      <c r="B39" s="1"/>
      <c r="C39" s="34"/>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sheetData>
  <sheetProtection algorithmName="SHA-512" hashValue="GT4JvKybk7d6yRJi2Mxbp4QjEjTkqw8TN4sMyXoxNccOeaQzciCrOMzIf6A34GLy+RweClmfRV3iRVavYWWKyw==" saltValue="uYX7heBpDYXBKnV5RQ6muw==" spinCount="100000" sheet="1" objects="1" scenarios="1"/>
  <mergeCells count="2">
    <mergeCell ref="B3:C4"/>
    <mergeCell ref="B12:C12"/>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21</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Anlægsprojekter (§ 19) </vt:lpstr>
      <vt:lpstr>Fane 10.1. Varige tillæg</vt:lpstr>
      <vt:lpstr>Fane 10.2. Engangstillæg</vt:lpstr>
      <vt:lpstr>Fane 11. Tilknyttet virksomhed</vt:lpstr>
      <vt:lpstr>Fane 12. Bortfald</vt:lpstr>
      <vt:lpstr>Fane 13. Nøgletal</vt:lpstr>
      <vt:lpstr>Fane21</vt:lpstr>
      <vt:lpstr>Fane21total</vt:lpstr>
      <vt:lpstr>Fane22</vt:lpstr>
      <vt:lpstr>Fane22total</vt:lpstr>
      <vt:lpstr>Fane23</vt:lpstr>
      <vt:lpstr>Fane23total</vt:lpstr>
      <vt:lpstr>Fane24</vt:lpstr>
      <vt:lpstr>Fane24total</vt:lpstr>
      <vt:lpstr>Fane3total</vt:lpstr>
      <vt:lpstr>Tabel_Fane_11</vt:lpstr>
      <vt:lpstr>Tabel_Fane_12</vt:lpstr>
      <vt:lpstr>Tabel_Fane_2_1</vt:lpstr>
      <vt:lpstr>Tabel_Fane_2_2</vt:lpstr>
      <vt:lpstr>Tabel_Fane_2_3</vt:lpstr>
      <vt:lpstr>Tabel_Fane_2_4</vt:lpstr>
      <vt:lpstr>Tabel_Fane_3</vt:lpstr>
      <vt:lpstr>ØR24total</vt:lpstr>
      <vt:lpstr>ØR25total</vt:lpstr>
      <vt:lpstr>ØR26total</vt:lpstr>
      <vt:lpstr>ØR27total</vt:lpstr>
      <vt:lpstr>ØR28total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2024-09-03T18:59:36Z</dcterms:modified>
</cp:coreProperties>
</file>