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Mariagerfjord Vand AS (V132)\ØR2025\"/>
    </mc:Choice>
  </mc:AlternateContent>
  <xr:revisionPtr revIDLastSave="0" documentId="13_ncr:1_{64C3A0E7-3724-4497-A7EA-0B36D58613B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<sst xmlns="http://schemas.openxmlformats.org/spreadsheetml/2006/main" count="447" uniqueCount="203">
  <si>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</si>
  <si>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</si>
  <si>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</si>
  <si>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</si>
  <si>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</si>
  <si>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</si>
  <si>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</si>
  <si>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</si>
  <si>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</si>
  <si>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</si>
  <si>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</si>
  <si>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</si>
  <si>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</si>
  <si>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</si>
  <si>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</si>
  <si>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</si>
  <si>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</si>
  <si>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</si>
  <si>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</si>
  <si>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</si>
  <si>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</si>
  <si>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</si>
  <si>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</si>
  <si>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</si>
  <si>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</si>
  <si>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</si>
  <si>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</si>
  <si>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</si>
  <si>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</si>
  <si>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</si>
  <si>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</si>
  <si>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</si>
  <si>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</si>
  <si>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</si>
  <si>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</si>
  <si>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</si>
  <si>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</si>
  <si>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</si>
  <si>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</si>
  <si>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</si>
  <si>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</si>
  <si>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</si>
  <si>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</si>
  <si>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</si>
  <si>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</si>
  <si>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</si>
  <si>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</si>
  <si>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</si>
  <si>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</si>
  <si>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</si>
  <si>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</si>
  <si>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</si>
  <si>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</si>
  <si>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</si>
  <si>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</si>
  <si>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</si>
  <si>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</si>
  <si>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</si>
  <si>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</si>
  <si>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</si>
  <si>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</si>
  <si>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</si>
  <si>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</si>
  <si>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</si>
  <si>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</si>
  <si>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</si>
  <si>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</si>
  <si>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</si>
  <si>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</si>
  <si>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</si>
  <si>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</si>
  <si>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</si>
  <si>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</si>
  <si>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</si>
  <si>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</si>
  <si>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</si>
  <si>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</si>
  <si>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</si>
  <si>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</si>
  <si>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</si>
  <si>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</si>
  <si>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</si>
  <si>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</si>
  <si>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</si>
  <si>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</si>
  <si>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</si>
  <si>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</si>
  <si>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</si>
  <si>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</si>
  <si>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</si>
  <si>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</si>
  <si>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</si>
  <si>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</si>
  <si>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</si>
  <si>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</si>
  <si>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</si>
  <si>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</si>
  <si>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</si>
  <si>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</si>
  <si>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</si>
  <si>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</si>
  <si>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</si>
  <si>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</si>
  <si>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</si>
  <si>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</si>
  <si>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</si>
  <si>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</si>
  <si>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</si>
  <si>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</si>
  <si>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</si>
  <si>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</si>
  <si>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</si>
  <si>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</si>
  <si>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</si>
  <si>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</si>
  <si>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</si>
  <si>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</si>
  <si>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</si>
  <si>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</si>
  <si>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</si>
  <si>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</si>
  <si>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</si>
  <si>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</si>
  <si>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</si>
  <si>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</si>
  <si>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</si>
  <si>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</si>
  <si>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</si>
  <si>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</si>
  <si>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</si>
  <si>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</si>
  <si>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</si>
  <si>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</si>
  <si>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</si>
  <si>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</si>
  <si>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</si>
  <si>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</si>
  <si>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</si>
  <si>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</si>
  <si>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</si>
  <si>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</si>
  <si>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</si>
  <si>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</si>
  <si>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</si>
  <si>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</si>
  <si>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</si>
  <si>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</si>
  <si>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</si>
  <si>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</si>
  <si>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</si>
  <si>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</si>
  <si>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</si>
  <si>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</si>
  <si>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</si>
  <si>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</si>
  <si>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</si>
  <si>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</si>
  <si>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</si>
  <si>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</si>
  <si>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</si>
  <si>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</si>
  <si>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</si>
  <si>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</si>
  <si>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</si>
  <si>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</si>
  <si>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</si>
  <si>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</si>
  <si>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</si>
  <si>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</si>
  <si>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</si>
  <si>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</si>
  <si>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</si>
  <si>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</si>
  <si>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</si>
  <si>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</si>
  <si>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</si>
  <si>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</si>
  <si>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</si>
  <si>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</si>
  <si>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</si>
  <si>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</si>
  <si>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</si>
  <si>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</si>
  <si>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</si>
  <si>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</si>
  <si>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</si>
  <si>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</si>
  <si>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</si>
  <si>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</si>
  <si>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</si>
  <si>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</si>
  <si>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</si>
  <si>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</si>
  <si>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</si>
  <si>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</si>
  <si>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</si>
  <si>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</si>
  <si>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</si>
  <si>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</si>
  <si>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</si>
  <si>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Erstatninger</t>
  </si>
  <si>
    <t>Frivillige aftaler om dyrkningspraksis eller andre restriktioner i arealanvendelse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</si>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</sst>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1"/>
    </row>
    <row r="7" spans="1:7" ht="15" customHeight="1" x14ac:dyDescent="0.25">
      <c r="A7" s="1"/>
      <c r="B7" s="3"/>
      <c r="C7" s="79"/>
      <c r="D7" s="79"/>
      <c r="E7" s="79"/>
      <c r="F7" s="79"/>
      <c r="G7" s="1"/>
    </row>
    <row r="8" spans="1:7" ht="15.75" x14ac:dyDescent="0.25">
      <c r="A8" s="1"/>
      <c r="B8" s="4"/>
      <c r="C8" s="84" t="s">
        <v>196</v>
      </c>
      <c r="D8" s="84"/>
      <c r="E8" s="84"/>
      <c r="F8" s="84"/>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3" t="s">
        <v>5</v>
      </c>
      <c r="D11" s="83"/>
      <c r="E11" s="83"/>
      <c r="F11" s="83"/>
      <c r="G11" s="1"/>
    </row>
    <row r="12" spans="1:7" x14ac:dyDescent="0.25">
      <c r="A12" s="1"/>
      <c r="B12" s="1"/>
      <c r="C12" s="1"/>
      <c r="D12" s="1"/>
      <c r="E12" s="1"/>
      <c r="F12" s="1"/>
      <c r="G12" s="1"/>
    </row>
    <row r="13" spans="1:7" x14ac:dyDescent="0.25">
      <c r="A13" s="1"/>
      <c r="B13" s="6" t="s">
        <v>6</v>
      </c>
      <c r="C13" s="76" t="s">
        <v>124</v>
      </c>
      <c r="D13" s="77"/>
      <c r="E13" s="77"/>
      <c r="F13" s="78"/>
      <c r="G13" s="1"/>
    </row>
    <row r="14" spans="1:7" x14ac:dyDescent="0.25">
      <c r="A14" s="1"/>
      <c r="B14" s="6" t="s">
        <v>14</v>
      </c>
      <c r="C14" s="76" t="s">
        <v>159</v>
      </c>
      <c r="D14" s="77"/>
      <c r="E14" s="77"/>
      <c r="F14" s="78"/>
      <c r="G14" s="1"/>
    </row>
    <row r="15" spans="1:7" x14ac:dyDescent="0.25">
      <c r="A15" s="1"/>
      <c r="B15" s="6" t="s">
        <v>29</v>
      </c>
      <c r="C15" s="76" t="s">
        <v>107</v>
      </c>
      <c r="D15" s="77"/>
      <c r="E15" s="77"/>
      <c r="F15" s="78"/>
      <c r="G15" s="1"/>
    </row>
    <row r="16" spans="1:7" x14ac:dyDescent="0.25">
      <c r="A16" s="1"/>
      <c r="B16" s="6" t="s">
        <v>30</v>
      </c>
      <c r="C16" s="76" t="s">
        <v>125</v>
      </c>
      <c r="D16" s="77"/>
      <c r="E16" s="77"/>
      <c r="F16" s="78"/>
      <c r="G16" s="1"/>
    </row>
    <row r="17" spans="1:7" x14ac:dyDescent="0.25">
      <c r="A17" s="1"/>
      <c r="B17" s="6" t="s">
        <v>57</v>
      </c>
      <c r="C17" s="76" t="s">
        <v>126</v>
      </c>
      <c r="D17" s="77"/>
      <c r="E17" s="77"/>
      <c r="F17" s="78"/>
      <c r="G17" s="1"/>
    </row>
    <row r="18" spans="1:7" x14ac:dyDescent="0.25">
      <c r="A18" s="1"/>
      <c r="B18" s="6" t="s">
        <v>49</v>
      </c>
      <c r="C18" s="85" t="s">
        <v>42</v>
      </c>
      <c r="D18" s="86"/>
      <c r="E18" s="86"/>
      <c r="F18" s="87"/>
      <c r="G18" s="1"/>
    </row>
    <row r="19" spans="1:7" x14ac:dyDescent="0.25">
      <c r="A19" s="1"/>
      <c r="B19" s="6" t="s">
        <v>50</v>
      </c>
      <c r="C19" s="85" t="s">
        <v>43</v>
      </c>
      <c r="D19" s="86"/>
      <c r="E19" s="86"/>
      <c r="F19" s="87"/>
      <c r="G19" s="1"/>
    </row>
    <row r="20" spans="1:7" x14ac:dyDescent="0.25">
      <c r="A20" s="1"/>
      <c r="B20" s="6" t="s">
        <v>7</v>
      </c>
      <c r="C20" s="85" t="s">
        <v>9</v>
      </c>
      <c r="D20" s="86"/>
      <c r="E20" s="86"/>
      <c r="F20" s="87"/>
      <c r="G20" s="1"/>
    </row>
    <row r="21" spans="1:7" x14ac:dyDescent="0.25">
      <c r="A21" s="1"/>
      <c r="B21" s="6" t="s">
        <v>51</v>
      </c>
      <c r="C21" s="91" t="s">
        <v>11</v>
      </c>
      <c r="D21" s="92"/>
      <c r="E21" s="92"/>
      <c r="F21" s="93"/>
      <c r="G21" s="1"/>
    </row>
    <row r="22" spans="1:7" x14ac:dyDescent="0.25">
      <c r="A22" s="1"/>
      <c r="B22" s="6" t="s">
        <v>37</v>
      </c>
      <c r="C22" s="80" t="s">
        <v>127</v>
      </c>
      <c r="D22" s="81"/>
      <c r="E22" s="81"/>
      <c r="F22" s="82"/>
      <c r="G22" s="1"/>
    </row>
    <row r="23" spans="1:7" x14ac:dyDescent="0.25">
      <c r="A23" s="1"/>
      <c r="B23" s="6" t="s">
        <v>8</v>
      </c>
      <c r="C23" s="80" t="s">
        <v>89</v>
      </c>
      <c r="D23" s="81"/>
      <c r="E23" s="81"/>
      <c r="F23" s="82"/>
      <c r="G23" s="1"/>
    </row>
    <row r="24" spans="1:7" x14ac:dyDescent="0.25">
      <c r="A24" s="1"/>
      <c r="B24" s="6" t="s">
        <v>85</v>
      </c>
      <c r="C24" s="80" t="s">
        <v>78</v>
      </c>
      <c r="D24" s="81"/>
      <c r="E24" s="81"/>
      <c r="F24" s="82"/>
      <c r="G24" s="1"/>
    </row>
    <row r="25" spans="1:7" x14ac:dyDescent="0.25">
      <c r="A25" s="1"/>
      <c r="B25" s="6" t="s">
        <v>86</v>
      </c>
      <c r="C25" s="80" t="s">
        <v>38</v>
      </c>
      <c r="D25" s="81"/>
      <c r="E25" s="81"/>
      <c r="F25" s="82"/>
      <c r="G25" s="1"/>
    </row>
    <row r="26" spans="1:7" x14ac:dyDescent="0.25">
      <c r="A26" s="1"/>
      <c r="B26" s="6" t="s">
        <v>87</v>
      </c>
      <c r="C26" s="80" t="s">
        <v>39</v>
      </c>
      <c r="D26" s="81"/>
      <c r="E26" s="81"/>
      <c r="F26" s="82"/>
      <c r="G26" s="1"/>
    </row>
    <row r="27" spans="1:7" x14ac:dyDescent="0.25">
      <c r="A27" s="1"/>
      <c r="B27" s="6" t="s">
        <v>52</v>
      </c>
      <c r="C27" s="80" t="s">
        <v>58</v>
      </c>
      <c r="D27" s="81"/>
      <c r="E27" s="81"/>
      <c r="F27" s="82"/>
      <c r="G27" s="1"/>
    </row>
    <row r="28" spans="1:7" x14ac:dyDescent="0.25">
      <c r="A28" s="1"/>
      <c r="B28" s="6" t="s">
        <v>46</v>
      </c>
      <c r="C28" s="80" t="s">
        <v>31</v>
      </c>
      <c r="D28" s="81"/>
      <c r="E28" s="81"/>
      <c r="F28" s="82"/>
      <c r="G28" s="1"/>
    </row>
    <row r="29" spans="1:7" x14ac:dyDescent="0.25">
      <c r="A29" s="1"/>
      <c r="B29" s="6" t="s">
        <v>88</v>
      </c>
      <c r="C29" s="88" t="s">
        <v>47</v>
      </c>
      <c r="D29" s="89"/>
      <c r="E29" s="89"/>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7QO+R48KwLVqleCi6Wpjomw+0dD0cZbYrm4GPjtl07PkQiQpxkerJuYLxIMUgpLgD8TD2jp60OXJ6X7hrg3pGg==" saltValue="UXjnwadA1vIM8vJnzAtJYQ=="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8006273</v>
      </c>
      <c r="D10" s="14" t="s">
        <v>3</v>
      </c>
      <c r="E10" s="1"/>
    </row>
    <row r="11" spans="1:5" x14ac:dyDescent="0.25">
      <c r="A11" s="1"/>
      <c r="B11" s="64" t="s">
        <v>198</v>
      </c>
      <c r="C11" s="65">
        <v>17686</v>
      </c>
      <c r="D11" s="14" t="s">
        <v>3</v>
      </c>
      <c r="E11" s="1"/>
    </row>
    <row r="12" spans="1:5" x14ac:dyDescent="0.25">
      <c r="A12" s="1"/>
      <c r="B12" s="64" t="s">
        <v>199</v>
      </c>
      <c r="C12" s="65">
        <v>25650</v>
      </c>
      <c r="D12" s="14" t="s">
        <v>3</v>
      </c>
      <c r="E12" s="1"/>
    </row>
    <row r="13" spans="1:5" x14ac:dyDescent="0.25">
      <c r="A13" s="1"/>
      <c r="B13" s="64" t="s">
        <v>200</v>
      </c>
      <c r="C13" s="65">
        <v>106831.4</v>
      </c>
      <c r="D13" s="14" t="s">
        <v>3</v>
      </c>
      <c r="E13" s="1"/>
    </row>
    <row r="14" spans="1:5" ht="25.5" x14ac:dyDescent="0.25">
      <c r="A14" s="1"/>
      <c r="B14" s="64" t="s">
        <v>201</v>
      </c>
      <c r="C14" s="65">
        <v>786495</v>
      </c>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8942935.4000000004</v>
      </c>
      <c r="D19" s="13" t="s">
        <v>3</v>
      </c>
      <c r="E19" s="1"/>
    </row>
    <row r="20" spans="1:5" x14ac:dyDescent="0.25">
      <c r="A20" s="1"/>
      <c r="B20" s="52" t="s">
        <v>144</v>
      </c>
      <c r="C20" s="12">
        <f>C19*(1+'Fane 13. Nøgletal'!C11)^2</f>
        <v>10168079.005748427</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AUvj1TZ1daoF3HS0QuoXLwaFLKL7k7UIFf9pQDlTpOadhJPQOVSePyjAZMQ5onC42jIzS3vEqla/JFoSA/w/AA==" saltValue="vrGgau6AHcFQc6Qt1vrk5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2619422.6811571568</v>
      </c>
      <c r="D9" s="39" t="s">
        <v>3</v>
      </c>
      <c r="E9" s="1"/>
    </row>
    <row r="10" spans="1:5" x14ac:dyDescent="0.25">
      <c r="A10" s="1"/>
      <c r="B10" s="56" t="s">
        <v>174</v>
      </c>
      <c r="C10" s="9">
        <v>1602789.6537020355</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0</v>
      </c>
      <c r="D15" s="14" t="s">
        <v>3</v>
      </c>
      <c r="E15" s="1"/>
    </row>
    <row r="16" spans="1:5" x14ac:dyDescent="0.25">
      <c r="A16" s="1"/>
      <c r="B16" s="56" t="s">
        <v>185</v>
      </c>
      <c r="C16" s="9">
        <f>IF(SUM(C9)&gt;0,SUM(C9),0)</f>
        <v>2619422.6811571568</v>
      </c>
      <c r="D16" s="14" t="s">
        <v>3</v>
      </c>
      <c r="E16" s="1"/>
    </row>
    <row r="17" spans="1:5" ht="26.25" x14ac:dyDescent="0.25">
      <c r="A17" s="1"/>
      <c r="B17" s="71"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22712552.808802661</v>
      </c>
      <c r="D21" s="14" t="s">
        <v>3</v>
      </c>
      <c r="E21" s="1"/>
    </row>
    <row r="22" spans="1:5" x14ac:dyDescent="0.25">
      <c r="A22" s="1"/>
      <c r="B22" s="56" t="s">
        <v>182</v>
      </c>
      <c r="C22" s="9">
        <v>18728002</v>
      </c>
      <c r="D22" s="14" t="s">
        <v>3</v>
      </c>
      <c r="E22" s="1"/>
    </row>
    <row r="23" spans="1:5" x14ac:dyDescent="0.25">
      <c r="A23" s="1"/>
      <c r="B23" s="56" t="s">
        <v>28</v>
      </c>
      <c r="C23" s="9">
        <v>0</v>
      </c>
      <c r="D23" s="14" t="s">
        <v>3</v>
      </c>
      <c r="E23" s="1"/>
    </row>
    <row r="24" spans="1:5" x14ac:dyDescent="0.25">
      <c r="A24" s="1"/>
      <c r="B24" s="73" t="s">
        <v>183</v>
      </c>
      <c r="C24" s="46">
        <f>C21-C22-C23</f>
        <v>3984550.8088026606</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S3UYnHBOkQs4Dm7epJieM6WaH86CdJPkpadm+gi5kJKCdwafjGsheKkIJIZGVjtjuX4pc3dqhs/3kXTQrHCe+A==" saltValue="BSQVm3qxBcK6OkXyhfM7R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PvIux4cohpGUMpIBn3skF0KyBrXH/2+BVCFfI4JHdPH1hCQqCJ3wQTlp5K55rv94tvz3OYYcTKxe934i9v8JA==" saltValue="8KDs2WKNMT5fnmYojQ1q3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AtWLuModdw1yVWNeVtx4tLTs7XGYzqrJMvVW6UezRzwU3T/2akRclDo0tzXxKjZRFysODhIiBfd4CrDg/oDnvA==" saltValue="uADXK62OL4hRj0BJPG30h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c r="C11" s="21"/>
      <c r="D11" s="14" t="s">
        <v>3</v>
      </c>
      <c r="E11" s="9"/>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0</v>
      </c>
      <c r="D17" s="13" t="s">
        <v>3</v>
      </c>
      <c r="E17" s="12">
        <f>SUM(E10:E16)</f>
        <v>0</v>
      </c>
      <c r="F17" s="13" t="s">
        <v>3</v>
      </c>
      <c r="G17" s="1"/>
    </row>
    <row r="18" spans="1:7" x14ac:dyDescent="0.25">
      <c r="A18" s="1"/>
      <c r="B18" s="52" t="s">
        <v>147</v>
      </c>
      <c r="C18" s="12">
        <f>C17*(1+'Fane 13. Nøgletal'!C11)</f>
        <v>0</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6ujVidujeFBVNH8FvbhlJZP62y4G+wje4mwe+Az0TqrG+CdS24dhawx3L3SI+rh0f7Skyj7VVODADWT6O7Cs4w==" saltValue="jASs/ZcC/ztZoY6bNMOWk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202</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GzPhpg4sTGStkxneh4AGGwgfmdDgRVJc/ko8Q6Danyn1KMdQlIGZzaFFgO9K/Zcf78u3vwKwCQd3L84l7t3GQ==" saltValue="gOfiFtSTtDVHYHwm2+TLg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K78VWGfQKP/lA82/CrpVm3eb5yYvysk5h6oBX6xT9DgOVuSQj7tYxzaqV5DJET8wagPNuUxzY1+Z7ZNHyi4OgQ==" saltValue="TFfe4SIniWlcC0pcX7OVC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cJgzpbmIPaQh7HPNSBrzXa0lp3G/g+JjtTMnj8UUTswtZEH4PB5kkPu0FV4fjxuW3a9QSDWG3E8NS0ltmHGyA==" saltValue="LvvN9Jyb5bsurBsQLlc9J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KBxlofdqFoLX4rWyBunFaLR0xcwPDewN+aWo8FQjNqU5gdFCpXFuzTSEUuzp2MY3cy0azS/TjfyCTqvrA5ctrw==" saltValue="65seIDlSj9t6J6kP/gBjs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13042264.248444196</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864702.11967185012</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-140331.52365859432</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13766634.844457451</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10168079.005748427</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23934713.850205876</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ZDukJNI0B1l0GXE5HvXqqIzxkU+oYY4fnNUXw2VKOwt+GfmGywEwqFBhAr/eSBRw3N+nyeUqeNqS/fKyvez6A==" saltValue="6xEC9/TYfudx+sZAVsOQA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13766634.844457451</v>
      </c>
      <c r="D9" s="8" t="s">
        <v>3</v>
      </c>
      <c r="E9" s="1"/>
    </row>
    <row r="10" spans="1:5" ht="15" customHeight="1" x14ac:dyDescent="0.25">
      <c r="A10" s="1"/>
      <c r="B10" s="47" t="s">
        <v>17</v>
      </c>
      <c r="C10" s="41">
        <f>C9*'Fane 13. Nøgletal'!C11</f>
        <v>912727.89018752903</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-146642.79360361592</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14532719.941041365</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10842222.643829547</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25374942.584870912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xPZ7r1179bTzNflvWuJ14CTtI4j2F4A9kMPczLRnxgYhEZx4BX/1J9UQLdPqH86GjX/LeBAtzank7JX0nin6A==" saltValue="gaW0PVUTF8ips+4zoA9sQ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14532719.941041365</v>
      </c>
      <c r="D9" s="8" t="s">
        <v>3</v>
      </c>
      <c r="E9" s="1"/>
    </row>
    <row r="10" spans="1:5" ht="15" customHeight="1" x14ac:dyDescent="0.25">
      <c r="A10" s="1"/>
      <c r="B10" s="47" t="s">
        <v>17</v>
      </c>
      <c r="C10" s="41">
        <f>C9*'Fane 13. Nøgletal'!C11</f>
        <v>963519.33209104254</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-153237.90660314498</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15343001.366529264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11561062.005115446</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26904063.371644709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kOO39NpgOTg7u8fJiyopTQ87w79Six9fsyEn/rPYufz7PcC7i6YoO3YtUmNdCz/wT0RUP8kAsjKWjvKIt/5XA==" saltValue="xTHe8zNfqeswPKuMIk80b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15343001.366529264</v>
      </c>
      <c r="D9" s="8" t="s">
        <v>3</v>
      </c>
      <c r="E9" s="1"/>
    </row>
    <row r="10" spans="1:5" ht="15" customHeight="1" x14ac:dyDescent="0.25">
      <c r="A10" s="1"/>
      <c r="B10" s="47" t="s">
        <v>17</v>
      </c>
      <c r="C10" s="9">
        <f>C9*'Fane 13. Nøgletal'!C11</f>
        <v>1017240.9906008901</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-160129.62821471482</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16200112.728915438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12327560.416054601</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28527673.144970037</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6YbBODT9KW1ctfAbsf/KAScozdqMP4qqp40dFvpQ1V0v718bEGJVLM4kNuARqzWpNRbk/dFU8s3qnQlXGhZow==" saltValue="9D1AqhL2DhVveXi/HKS4H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12723596.107632101</v>
      </c>
      <c r="D9" s="8" t="s">
        <v>3</v>
      </c>
      <c r="E9" s="1"/>
    </row>
    <row r="10" spans="1:5" x14ac:dyDescent="0.25">
      <c r="A10" s="1"/>
      <c r="B10" s="24" t="s">
        <v>32</v>
      </c>
      <c r="C10" s="7">
        <v>0</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452960.02143170277</v>
      </c>
      <c r="D16" s="8" t="s">
        <v>3</v>
      </c>
      <c r="E16" s="1"/>
    </row>
    <row r="17" spans="1:5" x14ac:dyDescent="0.25">
      <c r="A17" s="1"/>
      <c r="B17" s="24" t="s">
        <v>9</v>
      </c>
      <c r="C17" s="9">
        <v>0</v>
      </c>
      <c r="D17" s="8" t="s">
        <v>3</v>
      </c>
      <c r="E17" s="1"/>
    </row>
    <row r="18" spans="1:5" x14ac:dyDescent="0.25">
      <c r="A18" s="1"/>
      <c r="B18" s="24" t="s">
        <v>21</v>
      </c>
      <c r="C18" s="9">
        <v>-134291.88061960804</v>
      </c>
      <c r="D18" s="8" t="s">
        <v>3</v>
      </c>
      <c r="E18" s="1"/>
    </row>
    <row r="19" spans="1:5" x14ac:dyDescent="0.25">
      <c r="A19" s="1"/>
      <c r="B19" s="24" t="s">
        <v>22</v>
      </c>
      <c r="C19" s="9">
        <v>0</v>
      </c>
      <c r="D19" s="8" t="s">
        <v>3</v>
      </c>
      <c r="E19" s="1"/>
    </row>
    <row r="20" spans="1:5" x14ac:dyDescent="0.25">
      <c r="A20" s="1"/>
      <c r="B20" s="73" t="s">
        <v>19</v>
      </c>
      <c r="C20" s="10">
        <v>13042264.248444196</v>
      </c>
      <c r="D20" s="11" t="s">
        <v>3</v>
      </c>
      <c r="E20" s="1"/>
    </row>
    <row r="21" spans="1:5" x14ac:dyDescent="0.25">
      <c r="A21" s="1"/>
      <c r="B21" s="52" t="s">
        <v>11</v>
      </c>
      <c r="C21" s="53"/>
      <c r="D21" s="19"/>
      <c r="E21" s="1"/>
    </row>
    <row r="22" spans="1:5" x14ac:dyDescent="0.25">
      <c r="A22" s="1"/>
      <c r="B22" s="54" t="s">
        <v>11</v>
      </c>
      <c r="C22" s="10">
        <v>10478874.352544639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23521138.600988835</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4ojf0p1WiQOu0X9p1o72oA20ZfeQW94KXgqH+7anV91RKW9xp0Z9oUfo0oY2YiuoGLxO3H/xVf2OMmKOF4ZSMg==" saltValue="sJ3blYKhc9lBpqn74/2jvA=="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6714594.0309804026</v>
      </c>
      <c r="D9" s="14" t="s">
        <v>3</v>
      </c>
      <c r="E9" s="1"/>
    </row>
    <row r="10" spans="1:5" x14ac:dyDescent="0.25">
      <c r="A10" s="1"/>
      <c r="B10" s="56" t="s">
        <v>110</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134291.88061960804</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7016576.1829297151</v>
      </c>
      <c r="D15" s="14" t="s">
        <v>3</v>
      </c>
      <c r="E15" s="1"/>
    </row>
    <row r="16" spans="1:5" x14ac:dyDescent="0.25">
      <c r="A16" s="1"/>
      <c r="B16" s="56" t="s">
        <v>154</v>
      </c>
      <c r="C16" s="61">
        <f>('Fane 2.1. Økonomisk ramme 2025'!C10+'Fane 2.1. Økonomisk ramme 2025'!C12+'Fane 2.1. Økonomisk ramme 2025'!C14)*(1+'Fane 13. Nøgletal'!C11)</f>
        <v>0</v>
      </c>
      <c r="D16" s="14" t="s">
        <v>3</v>
      </c>
      <c r="E16" s="1"/>
    </row>
    <row r="17" spans="1:5" x14ac:dyDescent="0.25">
      <c r="A17" s="1"/>
      <c r="B17" s="56" t="s">
        <v>155</v>
      </c>
      <c r="C17" s="22">
        <f>(C15+C16)*'Fane 13. Nøgletal'!C23</f>
        <v>140331.52365859432</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7332139.6801807964</v>
      </c>
      <c r="D21" s="14" t="s">
        <v>3</v>
      </c>
      <c r="E21" s="1"/>
    </row>
    <row r="22" spans="1:5" x14ac:dyDescent="0.25">
      <c r="A22" s="1"/>
      <c r="B22" s="56" t="s">
        <v>171</v>
      </c>
      <c r="C22" s="48">
        <f>(C21)*'Fane 13. Nøgletal'!C23</f>
        <v>146642.79360361592</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7661895.3301572483</v>
      </c>
      <c r="D26" s="14" t="s">
        <v>3</v>
      </c>
      <c r="E26" s="1"/>
    </row>
    <row r="27" spans="1:5" x14ac:dyDescent="0.25">
      <c r="A27" s="1"/>
      <c r="B27" s="56" t="s">
        <v>118</v>
      </c>
      <c r="C27" s="48">
        <f>(C26)*'Fane 13. Nøgletal'!C23</f>
        <v>153237.90660314498</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8006481.4107357403</v>
      </c>
      <c r="D31" s="14" t="s">
        <v>3</v>
      </c>
      <c r="E31" s="1"/>
    </row>
    <row r="32" spans="1:5" x14ac:dyDescent="0.25">
      <c r="A32" s="1"/>
      <c r="B32" s="56" t="s">
        <v>138</v>
      </c>
      <c r="C32" s="48">
        <f>(C31)*'Fane 13. Nøgletal'!C23</f>
        <v>160129.62821471482</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CdtubVKXF+Ee0V3xxJZOFUfc1pb3aKFRS/fyiFhqOFLSz/ZXi8yUw4f/7a8NweD8RwITpUA5PTQi2BaRLewtpQ==" saltValue="gGBzfoXAvZtTzpIruNRME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7514729.7655443074</v>
      </c>
      <c r="D9" s="14" t="s">
        <v>3</v>
      </c>
      <c r="E9" s="1"/>
    </row>
    <row r="10" spans="1:5" x14ac:dyDescent="0.25">
      <c r="A10" s="1"/>
      <c r="B10" s="56" t="s">
        <v>113</v>
      </c>
      <c r="C10" s="75">
        <f>('Fane 3. Omkostninger i ØR2024'!C11+'Fane 3. Omkostninger i ØR2024'!C13+'Fane 3. Omkostninger i ØR2024'!C15)*(1+'Fane 13. Nøgletal'!C10)</f>
        <v>0</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8012956.3489998952</v>
      </c>
      <c r="D15" s="14" t="s">
        <v>3</v>
      </c>
      <c r="E15" s="1"/>
    </row>
    <row r="16" spans="1:5" x14ac:dyDescent="0.25">
      <c r="A16" s="1"/>
      <c r="B16" s="56" t="s">
        <v>157</v>
      </c>
      <c r="C16" s="75">
        <f>('Fane 2.1. Økonomisk ramme 2025'!C11+'Fane 2.1. Økonomisk ramme 2025'!C13+'Fane 2.1. Økonomisk ramme 2025'!C15)*(1+'Fane 13. Nøgletal'!C11)</f>
        <v>0</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8544215.354938589</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9110696.8329710178</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9714736.0329969972</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D6oam727QVk5sJ4CYsledtaG1dwVD/CtJDorK/0OyeoSVgs8PfeIEVffFwasr0JP+ajmCVxmMdrjj/X5nn2fw==" saltValue="pa9c2UhNbFnJtomOv7ECY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jbwHntIpwebDTKQhVVmlc3cBYQIAwtjD4Lv+gTxvaliD2R8zDWt9R81PdRsFoxnkrBlW+/wmMnANXt99TfLwMA==" saltValue="58Yv2UJpkoFHOVG2K5oYV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2024-09-05T07:02:42Z</dcterms:modified>
</cp:coreProperties>
</file>