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15" yWindow="150" windowWidth="12195" windowHeight="149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2" i="10" l="1"/>
  <c r="G30" i="13" l="1"/>
  <c r="E15" i="6" l="1"/>
  <c r="E15" i="5"/>
  <c r="G10" i="9"/>
  <c r="G36" i="13"/>
  <c r="F13" i="11" l="1"/>
  <c r="F14" i="11"/>
  <c r="E35" i="13" l="1"/>
  <c r="G35" i="13" s="1"/>
  <c r="E27" i="13"/>
  <c r="E19" i="13"/>
  <c r="E15" i="13"/>
  <c r="G11" i="12"/>
  <c r="G23" i="12"/>
  <c r="E18" i="2" s="1"/>
  <c r="G17" i="12"/>
  <c r="E17" i="2" s="1"/>
  <c r="F11" i="11"/>
  <c r="F12" i="11"/>
  <c r="F15" i="11"/>
  <c r="F16" i="11"/>
  <c r="F17" i="11"/>
  <c r="F10" i="11"/>
  <c r="G14" i="10"/>
  <c r="G12" i="7"/>
  <c r="G15" i="6"/>
  <c r="G15" i="5"/>
  <c r="E22" i="2"/>
  <c r="G22" i="2" s="1"/>
  <c r="E16" i="2"/>
  <c r="E10" i="2"/>
  <c r="E10" i="4" s="1"/>
  <c r="E10" i="5" s="1"/>
  <c r="E10" i="6" s="1"/>
  <c r="E14" i="2" l="1"/>
  <c r="G14" i="2" s="1"/>
  <c r="E15" i="4"/>
  <c r="G15" i="4" s="1"/>
  <c r="F18" i="1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/>
  <c r="E11" i="5"/>
  <c r="E13" i="5" l="1"/>
  <c r="G13" i="5" s="1"/>
  <c r="G16" i="5" s="1"/>
  <c r="E12" i="6"/>
  <c r="E11" i="6"/>
  <c r="E13" i="6" l="1"/>
  <c r="G13" i="6" s="1"/>
  <c r="G16" i="6" s="1"/>
</calcChain>
</file>

<file path=xl/sharedStrings.xml><?xml version="1.0" encoding="utf-8"?>
<sst xmlns="http://schemas.openxmlformats.org/spreadsheetml/2006/main" count="260" uniqueCount="128">
  <si>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</si>
  <si>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</si>
  <si>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</si>
  <si>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</si>
  <si>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</si>
  <si>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</si>
  <si>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</si>
  <si>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</si>
  <si>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</si>
  <si>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</si>
  <si>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</si>
  <si>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</si>
  <si>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</si>
  <si>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</si>
  <si>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</si>
  <si>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</si>
  <si>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</si>
  <si>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</si>
  <si>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</si>
  <si>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</si>
  <si>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</si>
  <si>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</si>
  <si>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</si>
  <si>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</si>
  <si>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</si>
  <si>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</si>
  <si>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</si>
  <si>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</si>
  <si>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</si>
  <si>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</si>
  <si>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</si>
  <si>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</si>
  <si>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</si>
  <si>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</si>
  <si>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</si>
  <si>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</si>
  <si>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</si>
  <si>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</si>
  <si>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</si>
  <si>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</si>
  <si>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</si>
  <si>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</si>
  <si>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</si>
  <si>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</si>
  <si>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</si>
  <si>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</si>
  <si>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</si>
  <si>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</si>
  <si>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</si>
  <si>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</si>
  <si>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</si>
  <si>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</si>
  <si>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</si>
  <si>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</si>
  <si>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</si>
  <si>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</si>
  <si>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</si>
  <si>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</si>
  <si>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</si>
  <si>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</si>
  <si>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</si>
  <si>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</si>
  <si>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</si>
  <si>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</si>
  <si>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</si>
  <si>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</si>
  <si>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</si>
  <si>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</si>
  <si>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</si>
  <si>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</si>
  <si>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</si>
  <si>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</si>
  <si>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</si>
  <si>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</si>
  <si>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</si>
  <si>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</si>
  <si>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</si>
  <si>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</si>
  <si>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</si>
  <si>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</si>
  <si>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</si>
  <si>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</si>
  <si>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</si>
  <si>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</si>
  <si>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</si>
  <si>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</si>
  <si>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</si>
  <si>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</si>
  <si>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</si>
  <si>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</si>
  <si>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</si>
  <si>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</si>
  <si>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</si>
  <si>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</si>
  <si>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</si>
  <si>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</si>
  <si>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</si>
  <si>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</si>
  <si>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</si>
  <si>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</si>
  <si>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</si>
  <si>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</si>
  <si>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</si>
  <si>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</si>
  <si>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</si>
  <si>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</si>
  <si>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</si>
  <si>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</si>
  <si>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</si>
  <si>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</si>
  <si>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Ledningsnet ≤ Ø50 mm</t>
  </si>
  <si>
    <t>Ø 50mm &lt; Ledningsnet ≤ Ø110 mm</t>
  </si>
  <si>
    <t>Ø110 mm &lt; Ledningsnet ≤ Ø 250 mm</t>
  </si>
  <si>
    <t>Stik på ledningsnet, Konstruktioner</t>
  </si>
  <si>
    <t>Skelbrønd, Konstruktioner</t>
  </si>
  <si>
    <t>Skelbrønd, Mek./EL</t>
  </si>
  <si>
    <t>Ventiler på Ø 50mm &lt; Ledningsnet ≤ Ø110 mm</t>
  </si>
  <si>
    <t>Ventiler på Ø110 mm &lt; Ledningsnet ≤ Ø 250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</si>
  <si>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</si>
  <si>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</si>
  <si>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</si>
  <si>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</si>
  <si>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</si>
  <si>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</si>
  <si>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</si>
  <si>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</si>
  <si>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Overdækning for Rejsby Vandværk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</si>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</sst>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0" fillId="2" borderId="0" xfId="0" applyNumberFormat="1" applyFill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7" t="s">
        <v>11</v>
      </c>
      <c r="E6" s="47"/>
      <c r="F6" s="47"/>
      <c r="G6" s="47"/>
      <c r="H6" s="4"/>
      <c r="I6" s="1"/>
    </row>
    <row r="7" spans="1:9" ht="15" customHeight="1" x14ac:dyDescent="0.25">
      <c r="A7" s="1"/>
      <c r="B7" s="1"/>
      <c r="C7" s="4"/>
      <c r="D7" s="47"/>
      <c r="E7" s="47"/>
      <c r="F7" s="47"/>
      <c r="G7" s="47"/>
      <c r="H7" s="4"/>
      <c r="I7" s="1"/>
    </row>
    <row r="8" spans="1:9" ht="15.75" x14ac:dyDescent="0.25">
      <c r="A8" s="1"/>
      <c r="B8" s="1"/>
      <c r="C8" s="5"/>
      <c r="D8" s="55" t="s">
        <v>109</v>
      </c>
      <c r="E8" s="55"/>
      <c r="F8" s="55"/>
      <c r="G8" s="55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4" t="s">
        <v>12</v>
      </c>
      <c r="E11" s="54"/>
      <c r="F11" s="54"/>
      <c r="G11" s="54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8" t="s">
        <v>26</v>
      </c>
      <c r="E13" s="69"/>
      <c r="F13" s="69"/>
      <c r="G13" s="70"/>
      <c r="H13" s="1"/>
      <c r="I13" s="1"/>
    </row>
    <row r="14" spans="1:9" x14ac:dyDescent="0.25">
      <c r="A14" s="1"/>
      <c r="B14" s="1"/>
      <c r="C14" s="3" t="s">
        <v>14</v>
      </c>
      <c r="D14" s="56" t="s">
        <v>23</v>
      </c>
      <c r="E14" s="57"/>
      <c r="F14" s="57"/>
      <c r="G14" s="58"/>
      <c r="H14" s="1"/>
      <c r="I14" s="1"/>
    </row>
    <row r="15" spans="1:9" x14ac:dyDescent="0.25">
      <c r="A15" s="1"/>
      <c r="B15" s="1"/>
      <c r="C15" s="3" t="s">
        <v>15</v>
      </c>
      <c r="D15" s="56" t="s">
        <v>24</v>
      </c>
      <c r="E15" s="57"/>
      <c r="F15" s="57"/>
      <c r="G15" s="58"/>
      <c r="H15" s="1"/>
      <c r="I15" s="1"/>
    </row>
    <row r="16" spans="1:9" x14ac:dyDescent="0.25">
      <c r="A16" s="1"/>
      <c r="B16" s="1"/>
      <c r="C16" s="3" t="s">
        <v>16</v>
      </c>
      <c r="D16" s="56" t="s">
        <v>25</v>
      </c>
      <c r="E16" s="57"/>
      <c r="F16" s="57"/>
      <c r="G16" s="58"/>
      <c r="H16" s="1"/>
      <c r="I16" s="1"/>
    </row>
    <row r="17" spans="1:9" x14ac:dyDescent="0.25">
      <c r="A17" s="1"/>
      <c r="B17" s="1"/>
      <c r="C17" s="3" t="s">
        <v>17</v>
      </c>
      <c r="D17" s="59" t="s">
        <v>27</v>
      </c>
      <c r="E17" s="60"/>
      <c r="F17" s="60"/>
      <c r="G17" s="61"/>
      <c r="H17" s="1"/>
      <c r="I17" s="1"/>
    </row>
    <row r="18" spans="1:9" x14ac:dyDescent="0.25">
      <c r="A18" s="1"/>
      <c r="B18" s="1"/>
      <c r="C18" s="3" t="s">
        <v>18</v>
      </c>
      <c r="D18" s="62" t="s">
        <v>28</v>
      </c>
      <c r="E18" s="63"/>
      <c r="F18" s="63"/>
      <c r="G18" s="64"/>
      <c r="H18" s="1"/>
      <c r="I18" s="1"/>
    </row>
    <row r="19" spans="1:9" x14ac:dyDescent="0.25">
      <c r="A19" s="1"/>
      <c r="B19" s="1"/>
      <c r="C19" s="3" t="s">
        <v>19</v>
      </c>
      <c r="D19" s="65" t="s">
        <v>32</v>
      </c>
      <c r="E19" s="66"/>
      <c r="F19" s="66"/>
      <c r="G19" s="67"/>
      <c r="H19" s="1"/>
      <c r="I19" s="1"/>
    </row>
    <row r="20" spans="1:9" x14ac:dyDescent="0.25">
      <c r="A20" s="1"/>
      <c r="B20" s="1"/>
      <c r="C20" s="3" t="s">
        <v>20</v>
      </c>
      <c r="D20" s="48" t="s">
        <v>6</v>
      </c>
      <c r="E20" s="49"/>
      <c r="F20" s="49"/>
      <c r="G20" s="50"/>
      <c r="H20" s="1"/>
      <c r="I20" s="1"/>
    </row>
    <row r="21" spans="1:9" x14ac:dyDescent="0.25">
      <c r="A21" s="1"/>
      <c r="B21" s="1"/>
      <c r="C21" s="3" t="s">
        <v>21</v>
      </c>
      <c r="D21" s="48" t="s">
        <v>29</v>
      </c>
      <c r="E21" s="49"/>
      <c r="F21" s="49"/>
      <c r="G21" s="50"/>
      <c r="H21" s="1"/>
      <c r="I21" s="1"/>
    </row>
    <row r="22" spans="1:9" x14ac:dyDescent="0.25">
      <c r="A22" s="1"/>
      <c r="B22" s="1"/>
      <c r="C22" s="3" t="s">
        <v>22</v>
      </c>
      <c r="D22" s="51" t="s">
        <v>30</v>
      </c>
      <c r="E22" s="52"/>
      <c r="F22" s="52"/>
      <c r="G22" s="53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123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2" t="s">
        <v>93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81" t="s">
        <v>81</v>
      </c>
      <c r="C9" s="82"/>
      <c r="D9" s="82"/>
      <c r="E9" s="82"/>
      <c r="F9" s="83"/>
      <c r="G9" s="36">
        <v>2489735</v>
      </c>
      <c r="H9" s="10" t="s">
        <v>4</v>
      </c>
      <c r="I9" s="1"/>
    </row>
    <row r="10" spans="1:9" x14ac:dyDescent="0.25">
      <c r="A10" s="1"/>
      <c r="B10" s="81" t="s">
        <v>82</v>
      </c>
      <c r="C10" s="82"/>
      <c r="D10" s="82"/>
      <c r="E10" s="82"/>
      <c r="F10" s="83"/>
      <c r="G10" s="36">
        <v>2246250</v>
      </c>
      <c r="H10" s="10" t="s">
        <v>4</v>
      </c>
      <c r="I10" s="1"/>
    </row>
    <row r="11" spans="1:9" x14ac:dyDescent="0.25">
      <c r="A11" s="1"/>
      <c r="B11" s="71" t="s">
        <v>83</v>
      </c>
      <c r="C11" s="72"/>
      <c r="D11" s="72"/>
      <c r="E11" s="72"/>
      <c r="F11" s="73"/>
      <c r="G11" s="34">
        <f>G9-G10</f>
        <v>243485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2" t="s">
        <v>84</v>
      </c>
      <c r="C14" s="93"/>
      <c r="D14" s="93"/>
      <c r="E14" s="93"/>
      <c r="F14" s="93"/>
      <c r="G14" s="93"/>
      <c r="H14" s="94"/>
      <c r="I14" s="1"/>
    </row>
    <row r="15" spans="1:9" x14ac:dyDescent="0.25">
      <c r="A15" s="1"/>
      <c r="B15" s="81" t="s">
        <v>85</v>
      </c>
      <c r="C15" s="82"/>
      <c r="D15" s="82"/>
      <c r="E15" s="82"/>
      <c r="F15" s="83"/>
      <c r="G15" s="36">
        <v>256551</v>
      </c>
      <c r="H15" s="10" t="s">
        <v>4</v>
      </c>
      <c r="I15" s="1"/>
    </row>
    <row r="16" spans="1:9" x14ac:dyDescent="0.25">
      <c r="A16" s="1"/>
      <c r="B16" s="81" t="s">
        <v>86</v>
      </c>
      <c r="C16" s="82"/>
      <c r="D16" s="82"/>
      <c r="E16" s="82"/>
      <c r="F16" s="83"/>
      <c r="G16" s="36">
        <v>178000</v>
      </c>
      <c r="H16" s="10" t="s">
        <v>4</v>
      </c>
      <c r="I16" s="1"/>
    </row>
    <row r="17" spans="1:9" x14ac:dyDescent="0.25">
      <c r="A17" s="1"/>
      <c r="B17" s="71" t="s">
        <v>87</v>
      </c>
      <c r="C17" s="72"/>
      <c r="D17" s="72"/>
      <c r="E17" s="72"/>
      <c r="F17" s="73"/>
      <c r="G17" s="34">
        <f>G15-G16</f>
        <v>78551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2" t="s">
        <v>94</v>
      </c>
      <c r="C20" s="93"/>
      <c r="D20" s="93"/>
      <c r="E20" s="93"/>
      <c r="F20" s="93"/>
      <c r="G20" s="93"/>
      <c r="H20" s="94"/>
      <c r="I20" s="1"/>
    </row>
    <row r="21" spans="1:9" x14ac:dyDescent="0.25">
      <c r="A21" s="1"/>
      <c r="B21" s="81" t="s">
        <v>95</v>
      </c>
      <c r="C21" s="82"/>
      <c r="D21" s="82"/>
      <c r="E21" s="82"/>
      <c r="F21" s="83"/>
      <c r="G21" s="36">
        <v>0</v>
      </c>
      <c r="H21" s="10" t="s">
        <v>4</v>
      </c>
      <c r="I21" s="1"/>
    </row>
    <row r="22" spans="1:9" x14ac:dyDescent="0.25">
      <c r="A22" s="1"/>
      <c r="B22" s="81" t="s">
        <v>97</v>
      </c>
      <c r="C22" s="82"/>
      <c r="D22" s="82"/>
      <c r="E22" s="82"/>
      <c r="F22" s="83"/>
      <c r="G22" s="36">
        <v>0</v>
      </c>
      <c r="H22" s="10" t="s">
        <v>4</v>
      </c>
      <c r="I22" s="1"/>
    </row>
    <row r="23" spans="1:9" x14ac:dyDescent="0.25">
      <c r="A23" s="1"/>
      <c r="B23" s="71" t="s">
        <v>96</v>
      </c>
      <c r="C23" s="72"/>
      <c r="D23" s="72"/>
      <c r="E23" s="72"/>
      <c r="F23" s="7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2" t="s">
        <v>88</v>
      </c>
      <c r="C26" s="93"/>
      <c r="D26" s="93"/>
      <c r="E26" s="93"/>
      <c r="F26" s="93"/>
      <c r="G26" s="93"/>
      <c r="H26" s="94"/>
      <c r="I26" s="1"/>
    </row>
    <row r="27" spans="1:9" x14ac:dyDescent="0.25">
      <c r="A27" s="1"/>
      <c r="B27" s="81" t="s">
        <v>89</v>
      </c>
      <c r="C27" s="82"/>
      <c r="D27" s="82"/>
      <c r="E27" s="82"/>
      <c r="F27" s="83"/>
      <c r="G27" s="36">
        <v>9333</v>
      </c>
      <c r="H27" s="10" t="s">
        <v>4</v>
      </c>
      <c r="I27" s="1"/>
    </row>
    <row r="28" spans="1:9" x14ac:dyDescent="0.25">
      <c r="A28" s="1"/>
      <c r="B28" s="81" t="s">
        <v>90</v>
      </c>
      <c r="C28" s="82"/>
      <c r="D28" s="82"/>
      <c r="E28" s="82"/>
      <c r="F28" s="83"/>
      <c r="G28" s="36">
        <v>16000</v>
      </c>
      <c r="H28" s="10" t="s">
        <v>4</v>
      </c>
      <c r="I28" s="1"/>
    </row>
    <row r="29" spans="1:9" x14ac:dyDescent="0.25">
      <c r="A29" s="1"/>
      <c r="B29" s="81" t="s">
        <v>91</v>
      </c>
      <c r="C29" s="82"/>
      <c r="D29" s="82"/>
      <c r="E29" s="82"/>
      <c r="F29" s="83"/>
      <c r="G29" s="20">
        <f>'Fane 6. Gen. inv. i 2015'!F18</f>
        <v>40261.68</v>
      </c>
      <c r="H29" s="10" t="s">
        <v>4</v>
      </c>
      <c r="I29" s="1"/>
    </row>
    <row r="30" spans="1:9" x14ac:dyDescent="0.25">
      <c r="A30" s="1"/>
      <c r="B30" s="71" t="s">
        <v>88</v>
      </c>
      <c r="C30" s="72"/>
      <c r="D30" s="72"/>
      <c r="E30" s="72"/>
      <c r="F30" s="73"/>
      <c r="G30" s="34">
        <f>G29-G27+G29-G28</f>
        <v>55190.36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49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5" t="s">
        <v>51</v>
      </c>
      <c r="C9" s="86"/>
      <c r="D9" s="86"/>
      <c r="E9" s="86"/>
      <c r="F9" s="87"/>
      <c r="G9" s="37">
        <v>6130630</v>
      </c>
      <c r="H9" s="16" t="s">
        <v>4</v>
      </c>
      <c r="I9" s="1"/>
    </row>
    <row r="10" spans="1:9" x14ac:dyDescent="0.25">
      <c r="A10" s="1"/>
      <c r="B10" s="71" t="s">
        <v>52</v>
      </c>
      <c r="C10" s="72"/>
      <c r="D10" s="72"/>
      <c r="E10" s="72"/>
      <c r="F10" s="72"/>
      <c r="G10" s="72"/>
      <c r="H10" s="73"/>
      <c r="I10" s="1"/>
    </row>
    <row r="11" spans="1:9" x14ac:dyDescent="0.25">
      <c r="A11" s="1"/>
      <c r="B11" s="81" t="s">
        <v>53</v>
      </c>
      <c r="C11" s="82"/>
      <c r="D11" s="83"/>
      <c r="E11" s="36">
        <v>1798925</v>
      </c>
      <c r="F11" s="10" t="s">
        <v>4</v>
      </c>
      <c r="G11" s="19"/>
      <c r="H11" s="25"/>
      <c r="I11" s="1"/>
    </row>
    <row r="12" spans="1:9" x14ac:dyDescent="0.25">
      <c r="A12" s="1"/>
      <c r="B12" s="81" t="s">
        <v>54</v>
      </c>
      <c r="C12" s="82"/>
      <c r="D12" s="83"/>
      <c r="E12" s="36">
        <v>471322</v>
      </c>
      <c r="F12" s="10" t="s">
        <v>4</v>
      </c>
      <c r="G12" s="13"/>
      <c r="H12" s="26"/>
      <c r="I12" s="1"/>
    </row>
    <row r="13" spans="1:9" x14ac:dyDescent="0.25">
      <c r="A13" s="1"/>
      <c r="B13" s="81" t="s">
        <v>55</v>
      </c>
      <c r="C13" s="82"/>
      <c r="D13" s="83"/>
      <c r="E13" s="36">
        <v>139146</v>
      </c>
      <c r="F13" s="10" t="s">
        <v>4</v>
      </c>
      <c r="G13" s="13"/>
      <c r="H13" s="26"/>
      <c r="I13" s="1"/>
    </row>
    <row r="14" spans="1:9" x14ac:dyDescent="0.25">
      <c r="A14" s="1"/>
      <c r="B14" s="81" t="s">
        <v>56</v>
      </c>
      <c r="C14" s="82"/>
      <c r="D14" s="83"/>
      <c r="E14" s="36">
        <v>22667</v>
      </c>
      <c r="F14" s="10" t="s">
        <v>4</v>
      </c>
      <c r="G14" s="13"/>
      <c r="H14" s="26"/>
      <c r="I14" s="1"/>
    </row>
    <row r="15" spans="1:9" x14ac:dyDescent="0.25">
      <c r="A15" s="1"/>
      <c r="B15" s="85" t="s">
        <v>57</v>
      </c>
      <c r="C15" s="86"/>
      <c r="D15" s="87"/>
      <c r="E15" s="33">
        <f>SUM(E11:E14)</f>
        <v>2432060</v>
      </c>
      <c r="F15" s="16" t="s">
        <v>4</v>
      </c>
      <c r="G15" s="13"/>
      <c r="H15" s="26"/>
      <c r="I15" s="1"/>
    </row>
    <row r="16" spans="1:9" x14ac:dyDescent="0.25">
      <c r="A16" s="1"/>
      <c r="B16" s="81" t="s">
        <v>58</v>
      </c>
      <c r="C16" s="82"/>
      <c r="D16" s="83"/>
      <c r="E16" s="36">
        <v>102047</v>
      </c>
      <c r="F16" s="10" t="s">
        <v>4</v>
      </c>
      <c r="G16" s="13"/>
      <c r="H16" s="26"/>
      <c r="I16" s="1"/>
    </row>
    <row r="17" spans="1:9" x14ac:dyDescent="0.25">
      <c r="A17" s="1"/>
      <c r="B17" s="81" t="s">
        <v>59</v>
      </c>
      <c r="C17" s="82"/>
      <c r="D17" s="83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81" t="s">
        <v>60</v>
      </c>
      <c r="C18" s="82"/>
      <c r="D18" s="83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5" t="s">
        <v>61</v>
      </c>
      <c r="C19" s="86"/>
      <c r="D19" s="87"/>
      <c r="E19" s="33">
        <f>SUM(E16:E18)</f>
        <v>102047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4" t="s">
        <v>62</v>
      </c>
      <c r="C20" s="75"/>
      <c r="D20" s="76"/>
      <c r="E20" s="36">
        <v>-326103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4" t="s">
        <v>63</v>
      </c>
      <c r="C21" s="75"/>
      <c r="D21" s="76"/>
      <c r="E21" s="36">
        <v>-402229</v>
      </c>
      <c r="F21" s="10" t="s">
        <v>4</v>
      </c>
      <c r="G21" s="13"/>
      <c r="H21" s="26"/>
      <c r="I21" s="1"/>
    </row>
    <row r="22" spans="1:9" x14ac:dyDescent="0.25">
      <c r="A22" s="1"/>
      <c r="B22" s="81" t="s">
        <v>64</v>
      </c>
      <c r="C22" s="82"/>
      <c r="D22" s="83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81" t="s">
        <v>65</v>
      </c>
      <c r="C23" s="82"/>
      <c r="D23" s="83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4" t="s">
        <v>66</v>
      </c>
      <c r="C24" s="75"/>
      <c r="D24" s="76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4" t="s">
        <v>67</v>
      </c>
      <c r="C25" s="75"/>
      <c r="D25" s="76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4" t="s">
        <v>68</v>
      </c>
      <c r="C26" s="75"/>
      <c r="D26" s="76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5" t="s">
        <v>69</v>
      </c>
      <c r="C27" s="86"/>
      <c r="D27" s="87"/>
      <c r="E27" s="33">
        <f>SUM(E20:E26)</f>
        <v>-728332</v>
      </c>
      <c r="F27" s="16" t="s">
        <v>4</v>
      </c>
      <c r="G27" s="14"/>
      <c r="H27" s="27"/>
      <c r="I27" s="1"/>
    </row>
    <row r="28" spans="1:9" x14ac:dyDescent="0.25">
      <c r="A28" s="1"/>
      <c r="B28" s="85" t="s">
        <v>70</v>
      </c>
      <c r="C28" s="86"/>
      <c r="D28" s="87"/>
      <c r="E28" s="33">
        <f>E15+E19+E27</f>
        <v>1805775</v>
      </c>
      <c r="F28" s="16" t="s">
        <v>4</v>
      </c>
      <c r="G28" s="31">
        <f>IF(E28&lt;0,0,-E28)</f>
        <v>-1805775</v>
      </c>
      <c r="H28" s="16" t="s">
        <v>4</v>
      </c>
      <c r="I28" s="1"/>
    </row>
    <row r="29" spans="1:9" x14ac:dyDescent="0.25">
      <c r="A29" s="1"/>
      <c r="B29" s="71" t="s">
        <v>71</v>
      </c>
      <c r="C29" s="72"/>
      <c r="D29" s="72"/>
      <c r="E29" s="72"/>
      <c r="F29" s="72"/>
      <c r="G29" s="72"/>
      <c r="H29" s="73"/>
      <c r="I29" s="1"/>
    </row>
    <row r="30" spans="1:9" x14ac:dyDescent="0.25">
      <c r="A30" s="1"/>
      <c r="B30" s="85" t="s">
        <v>71</v>
      </c>
      <c r="C30" s="86"/>
      <c r="D30" s="87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6" t="s">
        <v>118</v>
      </c>
      <c r="C31" s="72"/>
      <c r="D31" s="72"/>
      <c r="E31" s="72"/>
      <c r="F31" s="72"/>
      <c r="G31" s="72"/>
      <c r="H31" s="73"/>
      <c r="I31" s="1"/>
    </row>
    <row r="32" spans="1:9" ht="30" customHeight="1" x14ac:dyDescent="0.25">
      <c r="A32" s="1"/>
      <c r="B32" s="74" t="s">
        <v>119</v>
      </c>
      <c r="C32" s="75"/>
      <c r="D32" s="76"/>
      <c r="E32" s="36">
        <v>5188809</v>
      </c>
      <c r="F32" s="10" t="s">
        <v>4</v>
      </c>
      <c r="G32" s="19"/>
      <c r="H32" s="25"/>
      <c r="I32" s="1"/>
    </row>
    <row r="33" spans="1:9" x14ac:dyDescent="0.25">
      <c r="A33" s="1"/>
      <c r="B33" s="81" t="s">
        <v>72</v>
      </c>
      <c r="C33" s="82"/>
      <c r="D33" s="83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4" t="s">
        <v>73</v>
      </c>
      <c r="C34" s="75"/>
      <c r="D34" s="76"/>
      <c r="E34" s="36">
        <v>53301</v>
      </c>
      <c r="F34" s="10" t="s">
        <v>4</v>
      </c>
      <c r="G34" s="14"/>
      <c r="H34" s="27"/>
      <c r="I34" s="1"/>
    </row>
    <row r="35" spans="1:9" x14ac:dyDescent="0.25">
      <c r="A35" s="1"/>
      <c r="B35" s="85" t="s">
        <v>74</v>
      </c>
      <c r="C35" s="86"/>
      <c r="D35" s="87"/>
      <c r="E35" s="33">
        <f>SUM(E32:E34)</f>
        <v>5242110</v>
      </c>
      <c r="F35" s="16" t="s">
        <v>4</v>
      </c>
      <c r="G35" s="33">
        <f>-E35</f>
        <v>-5242110</v>
      </c>
      <c r="H35" s="16" t="s">
        <v>4</v>
      </c>
      <c r="I35" s="1"/>
    </row>
    <row r="36" spans="1:9" x14ac:dyDescent="0.25">
      <c r="A36" s="1"/>
      <c r="B36" s="71" t="s">
        <v>50</v>
      </c>
      <c r="C36" s="72"/>
      <c r="D36" s="72"/>
      <c r="E36" s="72"/>
      <c r="F36" s="73"/>
      <c r="G36" s="34">
        <f>$G$9+$G$28+$G$30+$G$35</f>
        <v>-917255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125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ht="30" customHeight="1" x14ac:dyDescent="0.25">
      <c r="A9" s="1"/>
      <c r="B9" s="74" t="s">
        <v>31</v>
      </c>
      <c r="C9" s="75"/>
      <c r="D9" s="76"/>
      <c r="E9" s="32">
        <f>'Fane 3. Grundlag'!G12</f>
        <v>7140591.7318910081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20">
        <f>'Fane 3. Grundlag'!G11</f>
        <v>2495852.79757996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28</v>
      </c>
      <c r="C11" s="82"/>
      <c r="D11" s="83"/>
      <c r="E11" s="20">
        <f>'Fane 4. Generelt eff.krav'!G11</f>
        <v>78960.56188328781</v>
      </c>
      <c r="F11" s="7" t="s">
        <v>4</v>
      </c>
      <c r="G11" s="14"/>
      <c r="H11" s="15"/>
      <c r="I11" s="1"/>
    </row>
    <row r="12" spans="1:9" x14ac:dyDescent="0.25">
      <c r="A12" s="1"/>
      <c r="B12" s="85" t="s">
        <v>43</v>
      </c>
      <c r="C12" s="86"/>
      <c r="D12" s="87"/>
      <c r="E12" s="33">
        <f>$E$9-$E$11</f>
        <v>7061631.1700077206</v>
      </c>
      <c r="F12" s="17" t="s">
        <v>4</v>
      </c>
      <c r="G12" s="33">
        <f>E12</f>
        <v>7061631.1700077206</v>
      </c>
      <c r="H12" s="17" t="s">
        <v>4</v>
      </c>
      <c r="I12" s="1"/>
    </row>
    <row r="13" spans="1:9" x14ac:dyDescent="0.25">
      <c r="A13" s="1"/>
      <c r="B13" s="71" t="s">
        <v>32</v>
      </c>
      <c r="C13" s="72"/>
      <c r="D13" s="72"/>
      <c r="E13" s="72"/>
      <c r="F13" s="72"/>
      <c r="G13" s="72"/>
      <c r="H13" s="73"/>
      <c r="I13" s="1"/>
    </row>
    <row r="14" spans="1:9" x14ac:dyDescent="0.25">
      <c r="A14" s="1"/>
      <c r="B14" s="77" t="s">
        <v>106</v>
      </c>
      <c r="C14" s="78"/>
      <c r="D14" s="79"/>
      <c r="E14" s="33">
        <f>'Fane 5. Hist. over el. underdæk'!G14</f>
        <v>-143369.5</v>
      </c>
      <c r="F14" s="17" t="s">
        <v>4</v>
      </c>
      <c r="G14" s="33">
        <f>E14</f>
        <v>-143369.5</v>
      </c>
      <c r="H14" s="17" t="s">
        <v>4</v>
      </c>
      <c r="I14" s="1"/>
    </row>
    <row r="15" spans="1:9" x14ac:dyDescent="0.25">
      <c r="A15" s="1"/>
      <c r="B15" s="71" t="s">
        <v>29</v>
      </c>
      <c r="C15" s="72"/>
      <c r="D15" s="72"/>
      <c r="E15" s="72"/>
      <c r="F15" s="72"/>
      <c r="G15" s="72"/>
      <c r="H15" s="73"/>
      <c r="I15" s="1"/>
    </row>
    <row r="16" spans="1:9" x14ac:dyDescent="0.25">
      <c r="A16" s="1"/>
      <c r="B16" s="74" t="s">
        <v>35</v>
      </c>
      <c r="C16" s="75"/>
      <c r="D16" s="76"/>
      <c r="E16" s="20">
        <f>'Fane 7. Korrektion af PL2015'!G11</f>
        <v>243485</v>
      </c>
      <c r="F16" s="7" t="s">
        <v>4</v>
      </c>
      <c r="G16" s="19"/>
      <c r="H16" s="9"/>
      <c r="I16" s="1"/>
    </row>
    <row r="17" spans="1:9" x14ac:dyDescent="0.25">
      <c r="A17" s="1"/>
      <c r="B17" s="74" t="s">
        <v>36</v>
      </c>
      <c r="C17" s="75"/>
      <c r="D17" s="76"/>
      <c r="E17" s="20">
        <f>'Fane 7. Korrektion af PL2015'!G17</f>
        <v>78551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4" t="s">
        <v>99</v>
      </c>
      <c r="C18" s="75"/>
      <c r="D18" s="76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4" t="s">
        <v>37</v>
      </c>
      <c r="C19" s="75"/>
      <c r="D19" s="76"/>
      <c r="E19" s="20">
        <f>'Fane 7. Korrektion af PL2015'!G30</f>
        <v>55190.36</v>
      </c>
      <c r="F19" s="7" t="s">
        <v>4</v>
      </c>
      <c r="G19" s="14"/>
      <c r="H19" s="15"/>
      <c r="I19" s="1"/>
    </row>
    <row r="20" spans="1:9" x14ac:dyDescent="0.25">
      <c r="A20" s="1"/>
      <c r="B20" s="77" t="s">
        <v>38</v>
      </c>
      <c r="C20" s="78"/>
      <c r="D20" s="79"/>
      <c r="E20" s="33">
        <f>SUM(E16:E19)</f>
        <v>377226.36</v>
      </c>
      <c r="F20" s="17" t="s">
        <v>4</v>
      </c>
      <c r="G20" s="33">
        <f>E20</f>
        <v>377226.36</v>
      </c>
      <c r="H20" s="17" t="s">
        <v>4</v>
      </c>
      <c r="I20" s="1"/>
    </row>
    <row r="21" spans="1:9" x14ac:dyDescent="0.25">
      <c r="A21" s="1"/>
      <c r="B21" s="71" t="s">
        <v>33</v>
      </c>
      <c r="C21" s="72"/>
      <c r="D21" s="72"/>
      <c r="E21" s="72"/>
      <c r="F21" s="72"/>
      <c r="G21" s="72"/>
      <c r="H21" s="73"/>
      <c r="I21" s="1"/>
    </row>
    <row r="22" spans="1:9" x14ac:dyDescent="0.25">
      <c r="A22" s="1"/>
      <c r="B22" s="77" t="s">
        <v>34</v>
      </c>
      <c r="C22" s="78"/>
      <c r="D22" s="79"/>
      <c r="E22" s="33">
        <f>'Fane 8. Kontrol af PL2015'!G36</f>
        <v>-917255</v>
      </c>
      <c r="F22" s="17" t="s">
        <v>4</v>
      </c>
      <c r="G22" s="33">
        <f>E22</f>
        <v>-917255</v>
      </c>
      <c r="H22" s="17" t="s">
        <v>4</v>
      </c>
      <c r="I22" s="1"/>
    </row>
    <row r="23" spans="1:9" x14ac:dyDescent="0.25">
      <c r="A23" s="1"/>
      <c r="B23" s="71" t="s">
        <v>39</v>
      </c>
      <c r="C23" s="72"/>
      <c r="D23" s="72"/>
      <c r="E23" s="72"/>
      <c r="F23" s="73"/>
      <c r="G23" s="34">
        <f>G12+G14+G20+G22</f>
        <v>6378233.0300077209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10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4" t="s">
        <v>40</v>
      </c>
      <c r="C9" s="75"/>
      <c r="D9" s="76"/>
      <c r="E9" s="35">
        <f>'Fane 2.1. Økonomisk ramme 2017'!$E$9-'Fane 2.1. Økonomisk ramme 2017'!$E$11</f>
        <v>7061631.1700077206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2.1. Økonomisk ramme 2017'!$E$10</f>
        <v>2495852.79757996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89682.715859098054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78603.983881879089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7072709.9019849403</v>
      </c>
      <c r="F13" s="17" t="s">
        <v>4</v>
      </c>
      <c r="G13" s="33">
        <f>E13</f>
        <v>7072709.9019849403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7" t="s">
        <v>106</v>
      </c>
      <c r="C15" s="78"/>
      <c r="D15" s="79"/>
      <c r="E15" s="37">
        <f>IF('Fane 5. Hist. over el. underdæk'!$G$13&gt;1,'Fane 5. Hist. over el. underdæk'!$G$14,0)</f>
        <v>-143369.5</v>
      </c>
      <c r="F15" s="17" t="s">
        <v>4</v>
      </c>
      <c r="G15" s="33">
        <f>E15</f>
        <v>-143369.5</v>
      </c>
      <c r="H15" s="17" t="s">
        <v>4</v>
      </c>
      <c r="I15" s="1"/>
    </row>
    <row r="16" spans="1:9" x14ac:dyDescent="0.25">
      <c r="A16" s="1"/>
      <c r="B16" s="71" t="s">
        <v>42</v>
      </c>
      <c r="C16" s="72"/>
      <c r="D16" s="72"/>
      <c r="E16" s="72"/>
      <c r="F16" s="73"/>
      <c r="G16" s="34">
        <f>G13+G15</f>
        <v>6929340.4019849403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9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4" t="s">
        <v>44</v>
      </c>
      <c r="C9" s="75"/>
      <c r="D9" s="76"/>
      <c r="E9" s="35">
        <f>'Fane 2.2. Økonomisk ramme 2018'!$E$9*1.0127-'Fane 2.2. Økonomisk ramme 2018'!$E$12</f>
        <v>7072709.9019849394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2.2. Økonomisk ramme 2018'!$E$10*1.0127</f>
        <v>2527550.1281092251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89823.415755208727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78249.016151066899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7084284.3015890811</v>
      </c>
      <c r="F13" s="17" t="s">
        <v>4</v>
      </c>
      <c r="G13" s="33">
        <f>E13</f>
        <v>7084284.3015890811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7" t="s">
        <v>106</v>
      </c>
      <c r="C15" s="78"/>
      <c r="D15" s="79"/>
      <c r="E15" s="37">
        <f>IF('Fane 5. Hist. over el. underdæk'!$G$13&gt;2,'Fane 5. Hist. over el. underdæk'!$G$14,0)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1" t="s">
        <v>45</v>
      </c>
      <c r="C16" s="72"/>
      <c r="D16" s="72"/>
      <c r="E16" s="72"/>
      <c r="F16" s="73"/>
      <c r="G16" s="34">
        <f>G13+G15</f>
        <v>7084284.3015890811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8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4" t="s">
        <v>46</v>
      </c>
      <c r="C9" s="75"/>
      <c r="D9" s="76"/>
      <c r="E9" s="35">
        <f>'Fane 2.3. Økonomisk ramme 2019'!$E$9*1.0127-'Fane 2.3. Økonomisk ramme 2019'!$E$12</f>
        <v>7084284.3015890811</v>
      </c>
      <c r="F9" s="7" t="s">
        <v>4</v>
      </c>
      <c r="G9" s="8"/>
      <c r="H9" s="9"/>
      <c r="I9" s="1"/>
    </row>
    <row r="10" spans="1:9" x14ac:dyDescent="0.25">
      <c r="A10" s="1"/>
      <c r="B10" s="84" t="s">
        <v>98</v>
      </c>
      <c r="C10" s="82"/>
      <c r="D10" s="83"/>
      <c r="E10" s="36">
        <f>'Fane 2.3. Økonomisk ramme 2019'!$E$10*1.0127</f>
        <v>2559650.0147362119</v>
      </c>
      <c r="F10" s="7" t="s">
        <v>4</v>
      </c>
      <c r="G10" s="11"/>
      <c r="H10" s="12"/>
      <c r="I10" s="1"/>
    </row>
    <row r="11" spans="1:9" x14ac:dyDescent="0.25">
      <c r="A11" s="1"/>
      <c r="B11" s="81" t="s">
        <v>41</v>
      </c>
      <c r="C11" s="82"/>
      <c r="D11" s="83"/>
      <c r="E11" s="36">
        <f>$E$9*0.0127</f>
        <v>89970.41063018133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77895.651419030313</v>
      </c>
      <c r="F12" s="7" t="s">
        <v>4</v>
      </c>
      <c r="G12" s="14"/>
      <c r="H12" s="15"/>
      <c r="I12" s="1"/>
    </row>
    <row r="13" spans="1:9" x14ac:dyDescent="0.25">
      <c r="A13" s="1"/>
      <c r="B13" s="85" t="s">
        <v>43</v>
      </c>
      <c r="C13" s="86"/>
      <c r="D13" s="87"/>
      <c r="E13" s="33">
        <f>$E$9+$E$11-$E$12</f>
        <v>7096359.060800232</v>
      </c>
      <c r="F13" s="17" t="s">
        <v>4</v>
      </c>
      <c r="G13" s="33">
        <f>E13</f>
        <v>7096359.060800232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7" t="s">
        <v>106</v>
      </c>
      <c r="C15" s="78"/>
      <c r="D15" s="79"/>
      <c r="E15" s="37">
        <f>IF('Fane 5. Hist. over el. underdæk'!$G$13&gt;3,'Fane 5. Hist. over el. underdæk'!$G$14,0)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1" t="s">
        <v>47</v>
      </c>
      <c r="C16" s="72"/>
      <c r="D16" s="72"/>
      <c r="E16" s="72"/>
      <c r="F16" s="73"/>
      <c r="G16" s="34">
        <f>G13+G15</f>
        <v>7096359.060800232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7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48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1" t="s">
        <v>100</v>
      </c>
      <c r="C9" s="82"/>
      <c r="D9" s="82"/>
      <c r="E9" s="82"/>
      <c r="F9" s="83"/>
      <c r="G9" s="36">
        <v>1778566.1168237501</v>
      </c>
      <c r="H9" s="10" t="s">
        <v>4</v>
      </c>
      <c r="I9" s="1"/>
    </row>
    <row r="10" spans="1:9" x14ac:dyDescent="0.25">
      <c r="A10" s="1"/>
      <c r="B10" s="81" t="s">
        <v>101</v>
      </c>
      <c r="C10" s="82"/>
      <c r="D10" s="82"/>
      <c r="E10" s="82"/>
      <c r="F10" s="83"/>
      <c r="G10" s="36">
        <v>2866172.817487298</v>
      </c>
      <c r="H10" s="10" t="s">
        <v>4</v>
      </c>
      <c r="I10" s="1"/>
    </row>
    <row r="11" spans="1:9" x14ac:dyDescent="0.25">
      <c r="A11" s="1"/>
      <c r="B11" s="81" t="s">
        <v>102</v>
      </c>
      <c r="C11" s="82"/>
      <c r="D11" s="82"/>
      <c r="E11" s="82"/>
      <c r="F11" s="83"/>
      <c r="G11" s="36">
        <v>2495852.79757996</v>
      </c>
      <c r="H11" s="10" t="s">
        <v>4</v>
      </c>
      <c r="I11" s="1"/>
    </row>
    <row r="12" spans="1:9" x14ac:dyDescent="0.25">
      <c r="A12" s="1"/>
      <c r="B12" s="71" t="s">
        <v>48</v>
      </c>
      <c r="C12" s="72"/>
      <c r="D12" s="72"/>
      <c r="E12" s="72"/>
      <c r="F12" s="73"/>
      <c r="G12" s="34">
        <f>SUM(G9:G11)</f>
        <v>7140591.7318910081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120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104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1" t="s">
        <v>108</v>
      </c>
      <c r="C9" s="82"/>
      <c r="D9" s="82"/>
      <c r="E9" s="82"/>
      <c r="F9" s="83"/>
      <c r="G9" s="20">
        <f>'Fane 3. Grundlag'!G12-'Fane 3. Grundlag'!G11</f>
        <v>4644738.9343110481</v>
      </c>
      <c r="H9" s="10" t="s">
        <v>4</v>
      </c>
      <c r="I9" s="1"/>
    </row>
    <row r="10" spans="1:9" x14ac:dyDescent="0.25">
      <c r="A10" s="1"/>
      <c r="B10" s="81" t="s">
        <v>28</v>
      </c>
      <c r="C10" s="82"/>
      <c r="D10" s="82"/>
      <c r="E10" s="82"/>
      <c r="F10" s="83"/>
      <c r="G10" s="42">
        <f>1.7</f>
        <v>1.7</v>
      </c>
      <c r="H10" s="10" t="s">
        <v>75</v>
      </c>
      <c r="I10" s="1"/>
    </row>
    <row r="11" spans="1:9" x14ac:dyDescent="0.25">
      <c r="A11" s="1"/>
      <c r="B11" s="71" t="s">
        <v>28</v>
      </c>
      <c r="C11" s="72"/>
      <c r="D11" s="72"/>
      <c r="E11" s="72"/>
      <c r="F11" s="73"/>
      <c r="G11" s="34">
        <f>$G$9*$G$10/100</f>
        <v>78960.56188328781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121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105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1" t="s">
        <v>77</v>
      </c>
      <c r="C9" s="82"/>
      <c r="D9" s="82"/>
      <c r="E9" s="82"/>
      <c r="F9" s="83"/>
      <c r="G9" s="36">
        <v>-814840</v>
      </c>
      <c r="H9" s="10" t="s">
        <v>4</v>
      </c>
      <c r="I9" s="1"/>
    </row>
    <row r="10" spans="1:9" x14ac:dyDescent="0.25">
      <c r="A10" s="1"/>
      <c r="B10" s="81" t="s">
        <v>78</v>
      </c>
      <c r="C10" s="82"/>
      <c r="D10" s="82"/>
      <c r="E10" s="82"/>
      <c r="F10" s="83"/>
      <c r="G10" s="36">
        <v>-616258</v>
      </c>
      <c r="H10" s="10" t="s">
        <v>4</v>
      </c>
      <c r="I10" s="1"/>
    </row>
    <row r="11" spans="1:9" x14ac:dyDescent="0.25">
      <c r="A11" s="1"/>
      <c r="B11" s="43" t="s">
        <v>126</v>
      </c>
      <c r="C11" s="44"/>
      <c r="D11" s="44"/>
      <c r="E11" s="44"/>
      <c r="F11" s="45"/>
      <c r="G11" s="36">
        <v>-88157</v>
      </c>
      <c r="H11" s="10" t="s">
        <v>4</v>
      </c>
      <c r="I11" s="1"/>
    </row>
    <row r="12" spans="1:9" x14ac:dyDescent="0.25">
      <c r="A12" s="1"/>
      <c r="B12" s="88" t="s">
        <v>92</v>
      </c>
      <c r="C12" s="89"/>
      <c r="D12" s="89"/>
      <c r="E12" s="89"/>
      <c r="F12" s="90"/>
      <c r="G12" s="38">
        <f>G9-G10+G11</f>
        <v>-286739</v>
      </c>
      <c r="H12" s="23" t="s">
        <v>4</v>
      </c>
      <c r="I12" s="1"/>
    </row>
    <row r="13" spans="1:9" x14ac:dyDescent="0.25">
      <c r="A13" s="1"/>
      <c r="B13" s="81" t="s">
        <v>79</v>
      </c>
      <c r="C13" s="82"/>
      <c r="D13" s="82"/>
      <c r="E13" s="82"/>
      <c r="F13" s="83"/>
      <c r="G13" s="36">
        <v>2</v>
      </c>
      <c r="H13" s="10" t="s">
        <v>127</v>
      </c>
      <c r="I13" s="1"/>
    </row>
    <row r="14" spans="1:9" x14ac:dyDescent="0.25">
      <c r="A14" s="1"/>
      <c r="B14" s="71" t="s">
        <v>76</v>
      </c>
      <c r="C14" s="72"/>
      <c r="D14" s="72"/>
      <c r="E14" s="72"/>
      <c r="F14" s="73"/>
      <c r="G14" s="34">
        <f>G12/G13</f>
        <v>-143369.5</v>
      </c>
      <c r="H14" s="18" t="s">
        <v>4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46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7">
    <mergeCell ref="B3:H4"/>
    <mergeCell ref="B8:H8"/>
    <mergeCell ref="B14:F14"/>
    <mergeCell ref="B13:F13"/>
    <mergeCell ref="B12:F12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0" t="s">
        <v>122</v>
      </c>
      <c r="C3" s="80"/>
      <c r="D3" s="80"/>
      <c r="E3" s="80"/>
      <c r="F3" s="80"/>
      <c r="G3" s="80"/>
      <c r="H3" s="1"/>
    </row>
    <row r="4" spans="1:8" ht="15" customHeight="1" x14ac:dyDescent="0.25">
      <c r="A4" s="1"/>
      <c r="B4" s="80"/>
      <c r="C4" s="80"/>
      <c r="D4" s="80"/>
      <c r="E4" s="80"/>
      <c r="F4" s="80"/>
      <c r="G4" s="8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1" t="s">
        <v>6</v>
      </c>
      <c r="C8" s="72"/>
      <c r="D8" s="72"/>
      <c r="E8" s="72"/>
      <c r="F8" s="72"/>
      <c r="G8" s="7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91" t="s">
        <v>3</v>
      </c>
      <c r="G9" s="91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67000</v>
      </c>
      <c r="F10" s="20">
        <f>E10/D10</f>
        <v>893.33333333333337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208000</v>
      </c>
      <c r="F11" s="20">
        <f t="shared" ref="F11:F17" si="0">E11/D11</f>
        <v>2773.3333333333335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2494876</v>
      </c>
      <c r="F12" s="20">
        <f t="shared" si="0"/>
        <v>33265.013333333336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102500</v>
      </c>
      <c r="F13" s="20">
        <f t="shared" si="0"/>
        <v>1366.6666666666667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50</v>
      </c>
      <c r="E14" s="36">
        <v>22500</v>
      </c>
      <c r="F14" s="20">
        <f t="shared" si="0"/>
        <v>450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15</v>
      </c>
      <c r="E15" s="36">
        <v>13500</v>
      </c>
      <c r="F15" s="20">
        <f t="shared" si="0"/>
        <v>900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6">
        <v>24000</v>
      </c>
      <c r="F16" s="20">
        <f t="shared" si="0"/>
        <v>320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75</v>
      </c>
      <c r="E17" s="36">
        <v>22000</v>
      </c>
      <c r="F17" s="20">
        <f t="shared" si="0"/>
        <v>293.33333333333331</v>
      </c>
      <c r="G17" s="10" t="s">
        <v>4</v>
      </c>
      <c r="H17" s="1"/>
    </row>
    <row r="18" spans="1:8" x14ac:dyDescent="0.25">
      <c r="A18" s="1"/>
      <c r="B18" s="71" t="s">
        <v>5</v>
      </c>
      <c r="C18" s="72"/>
      <c r="D18" s="72"/>
      <c r="E18" s="73"/>
      <c r="F18" s="34">
        <f>SUM(F10:F17)</f>
        <v>40261.68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2016-11-18T13:49:37Z</dcterms:modified>
</cp:coreProperties>
</file>