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385" yWindow="285" windowWidth="20895" windowHeight="1324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F12" i="11" l="1"/>
  <c r="F13" i="11"/>
  <c r="E35" i="13" l="1"/>
  <c r="G35" i="13" s="1"/>
  <c r="E27" i="13"/>
  <c r="E19" i="13"/>
  <c r="E15" i="13"/>
  <c r="G11" i="12"/>
  <c r="E16" i="2" s="1"/>
  <c r="G23" i="12"/>
  <c r="G17" i="12"/>
  <c r="E17" i="2" s="1"/>
  <c r="F11" i="11"/>
  <c r="F14" i="11"/>
  <c r="F15" i="11"/>
  <c r="F16" i="11"/>
  <c r="F17" i="11"/>
  <c r="F10" i="11"/>
  <c r="F18" i="11" s="1"/>
  <c r="G29" i="12" s="1"/>
  <c r="G13" i="10"/>
  <c r="E14" i="2" s="1"/>
  <c r="G14" i="2" s="1"/>
  <c r="G12" i="7"/>
  <c r="G15" i="6"/>
  <c r="G15" i="5"/>
  <c r="G15" i="4"/>
  <c r="E22" i="2"/>
  <c r="G22" i="2" s="1"/>
  <c r="E18" i="2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2" i="4" l="1"/>
  <c r="E9" i="5"/>
  <c r="E11" i="4"/>
  <c r="E13" i="4" s="1"/>
  <c r="G13" i="4" s="1"/>
  <c r="G16" i="4" s="1"/>
  <c r="E12" i="5" l="1"/>
  <c r="E9" i="6"/>
  <c r="E11" i="5"/>
  <c r="E13" i="5" s="1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<sst xmlns="http://schemas.openxmlformats.org/spreadsheetml/2006/main" count="258" uniqueCount="125">
  <si>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</si>
  <si>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</si>
  <si>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</si>
  <si>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</si>
  <si>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</si>
  <si>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</si>
  <si>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</si>
  <si>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</si>
  <si>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</si>
  <si>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</si>
  <si>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</si>
  <si>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</si>
  <si>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</si>
  <si>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</si>
  <si>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</si>
  <si>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</si>
  <si>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</si>
  <si>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</si>
  <si>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</si>
  <si>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</si>
  <si>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</si>
  <si>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</si>
  <si>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</si>
  <si>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</si>
  <si>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</si>
  <si>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</si>
  <si>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</si>
  <si>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</si>
  <si>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</si>
  <si>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</si>
  <si>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</si>
  <si>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</si>
  <si>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</si>
  <si>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</si>
  <si>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</si>
  <si>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</si>
  <si>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</si>
  <si>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</si>
  <si>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</si>
  <si>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</si>
  <si>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</si>
  <si>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</si>
  <si>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</si>
  <si>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</si>
  <si>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</si>
  <si>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</si>
  <si>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</si>
  <si>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</si>
  <si>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</si>
  <si>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</si>
  <si>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</si>
  <si>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</si>
  <si>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</si>
  <si>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</si>
  <si>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</si>
  <si>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</si>
  <si>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</si>
  <si>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</si>
  <si>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</si>
  <si>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</si>
  <si>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</si>
  <si>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</si>
  <si>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</si>
  <si>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</si>
  <si>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</si>
  <si>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</si>
  <si>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</si>
  <si>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</si>
  <si>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</si>
  <si>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</si>
  <si>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</si>
  <si>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</si>
  <si>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</si>
  <si>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</si>
  <si>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</si>
  <si>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</si>
  <si>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</si>
  <si>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</si>
  <si>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</si>
  <si>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</si>
  <si>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</si>
  <si>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</si>
  <si>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</si>
  <si>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</si>
  <si>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</si>
  <si>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</si>
  <si>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</si>
  <si>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</si>
  <si>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</si>
  <si>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</si>
  <si>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</si>
  <si>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</si>
  <si>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</si>
  <si>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</si>
  <si>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</si>
  <si>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</si>
  <si>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</si>
  <si>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</si>
  <si>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</si>
  <si>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</si>
  <si>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</si>
  <si>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</si>
  <si>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</si>
  <si>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</si>
  <si>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</si>
  <si>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</si>
  <si>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</si>
  <si>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</si>
  <si>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</si>
  <si>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</si>
  <si>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Boring (inkl. etablering, forerør, filter og prøvepumpning)</t>
  </si>
  <si>
    <t>Sikring, avanceret (hegne, porte og overvågningssystemer), SRO</t>
  </si>
  <si>
    <t>Ø 50mm &lt; Ledningsnet ≤ Ø110 mm</t>
  </si>
  <si>
    <t>Kort over ledningsnet</t>
  </si>
  <si>
    <t>Køretøjer, entreprenørmaskiner</t>
  </si>
  <si>
    <t>Ø110 mm &lt; Ledningsnet ≤ Ø 250 mm</t>
  </si>
  <si>
    <t>Stik på ledningsnet, Konstruktioner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</si>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</sst>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122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1735280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1819000</v>
      </c>
      <c r="H10" s="10" t="s">
        <v>4</v>
      </c>
      <c r="I10" s="1"/>
    </row>
    <row r="11" spans="1:9" x14ac:dyDescent="0.25">
      <c r="A11" s="1"/>
      <c r="B11" s="67" t="s">
        <v>83</v>
      </c>
      <c r="C11" s="68"/>
      <c r="D11" s="68"/>
      <c r="E11" s="68"/>
      <c r="F11" s="69"/>
      <c r="G11" s="34">
        <f>G9-G10</f>
        <v>-83720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-6448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-30000</v>
      </c>
      <c r="H16" s="10" t="s">
        <v>4</v>
      </c>
      <c r="I16" s="1"/>
    </row>
    <row r="17" spans="1:9" x14ac:dyDescent="0.25">
      <c r="A17" s="1"/>
      <c r="B17" s="67" t="s">
        <v>87</v>
      </c>
      <c r="C17" s="68"/>
      <c r="D17" s="68"/>
      <c r="E17" s="68"/>
      <c r="F17" s="69"/>
      <c r="G17" s="34">
        <f>G15-G16</f>
        <v>23552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377222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389000</v>
      </c>
      <c r="H22" s="10" t="s">
        <v>4</v>
      </c>
      <c r="I22" s="1"/>
    </row>
    <row r="23" spans="1:9" x14ac:dyDescent="0.25">
      <c r="A23" s="1"/>
      <c r="B23" s="67" t="s">
        <v>96</v>
      </c>
      <c r="C23" s="68"/>
      <c r="D23" s="68"/>
      <c r="E23" s="68"/>
      <c r="F23" s="69"/>
      <c r="G23" s="34">
        <f>G21-G22</f>
        <v>-11778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154333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60000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2015'!F18</f>
        <v>78633.22</v>
      </c>
      <c r="H29" s="10" t="s">
        <v>4</v>
      </c>
      <c r="I29" s="1"/>
    </row>
    <row r="30" spans="1:9" x14ac:dyDescent="0.25">
      <c r="A30" s="1"/>
      <c r="B30" s="67" t="s">
        <v>88</v>
      </c>
      <c r="C30" s="68"/>
      <c r="D30" s="68"/>
      <c r="E30" s="68"/>
      <c r="F30" s="69"/>
      <c r="G30" s="34">
        <f>G29-G27+G29-G28</f>
        <v>-57066.559999999998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="90" zoomScaleNormal="100" zoomScalePageLayoutView="9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123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49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6149968</v>
      </c>
      <c r="H9" s="16" t="s">
        <v>4</v>
      </c>
      <c r="I9" s="1"/>
    </row>
    <row r="10" spans="1:9" x14ac:dyDescent="0.25">
      <c r="A10" s="1"/>
      <c r="B10" s="67" t="s">
        <v>52</v>
      </c>
      <c r="C10" s="68"/>
      <c r="D10" s="68"/>
      <c r="E10" s="68"/>
      <c r="F10" s="68"/>
      <c r="G10" s="68"/>
      <c r="H10" s="69"/>
      <c r="I10" s="1"/>
    </row>
    <row r="11" spans="1:9" x14ac:dyDescent="0.25">
      <c r="A11" s="1"/>
      <c r="B11" s="77" t="s">
        <v>53</v>
      </c>
      <c r="C11" s="78"/>
      <c r="D11" s="79"/>
      <c r="E11" s="36">
        <v>1801447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227628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44090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239300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2312465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86134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86134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0" t="s">
        <v>62</v>
      </c>
      <c r="C20" s="71"/>
      <c r="D20" s="72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0" t="s">
        <v>63</v>
      </c>
      <c r="C21" s="71"/>
      <c r="D21" s="72"/>
      <c r="E21" s="36">
        <v>-2831901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0" t="s">
        <v>66</v>
      </c>
      <c r="C24" s="71"/>
      <c r="D24" s="72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0" t="s">
        <v>67</v>
      </c>
      <c r="C25" s="71"/>
      <c r="D25" s="72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0" t="s">
        <v>68</v>
      </c>
      <c r="C26" s="71"/>
      <c r="D26" s="72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-2831901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-433302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67" t="s">
        <v>71</v>
      </c>
      <c r="C29" s="68"/>
      <c r="D29" s="68"/>
      <c r="E29" s="68"/>
      <c r="F29" s="68"/>
      <c r="G29" s="68"/>
      <c r="H29" s="69"/>
      <c r="I29" s="1"/>
    </row>
    <row r="30" spans="1:9" x14ac:dyDescent="0.25">
      <c r="A30" s="1"/>
      <c r="B30" s="81" t="s">
        <v>71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117</v>
      </c>
      <c r="C31" s="68"/>
      <c r="D31" s="68"/>
      <c r="E31" s="68"/>
      <c r="F31" s="68"/>
      <c r="G31" s="68"/>
      <c r="H31" s="69"/>
      <c r="I31" s="1"/>
    </row>
    <row r="32" spans="1:9" ht="30" customHeight="1" x14ac:dyDescent="0.25">
      <c r="A32" s="1"/>
      <c r="B32" s="70" t="s">
        <v>118</v>
      </c>
      <c r="C32" s="71"/>
      <c r="D32" s="72"/>
      <c r="E32" s="36">
        <v>6236444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0" t="s">
        <v>73</v>
      </c>
      <c r="C34" s="71"/>
      <c r="D34" s="72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6236444</v>
      </c>
      <c r="F35" s="16" t="s">
        <v>4</v>
      </c>
      <c r="G35" s="33">
        <f>-E35</f>
        <v>-6236444</v>
      </c>
      <c r="H35" s="16" t="s">
        <v>4</v>
      </c>
      <c r="I35" s="1"/>
    </row>
    <row r="36" spans="1:9" x14ac:dyDescent="0.25">
      <c r="A36" s="1"/>
      <c r="B36" s="67" t="s">
        <v>50</v>
      </c>
      <c r="C36" s="68"/>
      <c r="D36" s="68"/>
      <c r="E36" s="68"/>
      <c r="F36" s="69"/>
      <c r="G36" s="34">
        <f>$G$9+$G$28+$G$30+$G$35</f>
        <v>-86476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124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ht="30" customHeight="1" x14ac:dyDescent="0.25">
      <c r="A9" s="1"/>
      <c r="B9" s="70" t="s">
        <v>31</v>
      </c>
      <c r="C9" s="71"/>
      <c r="D9" s="72"/>
      <c r="E9" s="32">
        <f>'Fane 3. Grundlag'!G12</f>
        <v>6638693.001287316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1720210.2523535797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83614.206731873521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6555078.7945554424</v>
      </c>
      <c r="F12" s="17" t="s">
        <v>4</v>
      </c>
      <c r="G12" s="33">
        <f>E12</f>
        <v>6555078.7945554424</v>
      </c>
      <c r="H12" s="17" t="s">
        <v>4</v>
      </c>
      <c r="I12" s="1"/>
    </row>
    <row r="13" spans="1:9" x14ac:dyDescent="0.25">
      <c r="A13" s="1"/>
      <c r="B13" s="67" t="s">
        <v>32</v>
      </c>
      <c r="C13" s="68"/>
      <c r="D13" s="68"/>
      <c r="E13" s="68"/>
      <c r="F13" s="68"/>
      <c r="G13" s="68"/>
      <c r="H13" s="69"/>
      <c r="I13" s="1"/>
    </row>
    <row r="14" spans="1:9" x14ac:dyDescent="0.25">
      <c r="A14" s="1"/>
      <c r="B14" s="73" t="s">
        <v>106</v>
      </c>
      <c r="C14" s="74"/>
      <c r="D14" s="75"/>
      <c r="E14" s="33">
        <f>'Fane 5. Hist. over el. underdæk'!G13</f>
        <v>-94250.5</v>
      </c>
      <c r="F14" s="17" t="s">
        <v>4</v>
      </c>
      <c r="G14" s="33">
        <f>E14</f>
        <v>-94250.5</v>
      </c>
      <c r="H14" s="17" t="s">
        <v>4</v>
      </c>
      <c r="I14" s="1"/>
    </row>
    <row r="15" spans="1:9" x14ac:dyDescent="0.25">
      <c r="A15" s="1"/>
      <c r="B15" s="67" t="s">
        <v>29</v>
      </c>
      <c r="C15" s="68"/>
      <c r="D15" s="68"/>
      <c r="E15" s="68"/>
      <c r="F15" s="68"/>
      <c r="G15" s="68"/>
      <c r="H15" s="69"/>
      <c r="I15" s="1"/>
    </row>
    <row r="16" spans="1:9" x14ac:dyDescent="0.25">
      <c r="A16" s="1"/>
      <c r="B16" s="70" t="s">
        <v>35</v>
      </c>
      <c r="C16" s="71"/>
      <c r="D16" s="72"/>
      <c r="E16" s="20">
        <f>'Fane 7. Korrektion af PL2015'!G11</f>
        <v>-83720</v>
      </c>
      <c r="F16" s="7" t="s">
        <v>4</v>
      </c>
      <c r="G16" s="19"/>
      <c r="H16" s="9"/>
      <c r="I16" s="1"/>
    </row>
    <row r="17" spans="1:9" x14ac:dyDescent="0.25">
      <c r="A17" s="1"/>
      <c r="B17" s="70" t="s">
        <v>36</v>
      </c>
      <c r="C17" s="71"/>
      <c r="D17" s="72"/>
      <c r="E17" s="20">
        <f>'Fane 7. Korrektion af PL2015'!G17</f>
        <v>23552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0" t="s">
        <v>99</v>
      </c>
      <c r="C18" s="71"/>
      <c r="D18" s="72"/>
      <c r="E18" s="20">
        <f>'Fane 7. Korrektion af PL2015'!G23</f>
        <v>-11778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70" t="s">
        <v>37</v>
      </c>
      <c r="C19" s="71"/>
      <c r="D19" s="72"/>
      <c r="E19" s="20">
        <f>'Fane 7. Korrektion af PL2015'!G30</f>
        <v>-57066.559999999998</v>
      </c>
      <c r="F19" s="7" t="s">
        <v>4</v>
      </c>
      <c r="G19" s="14"/>
      <c r="H19" s="15"/>
      <c r="I19" s="1"/>
    </row>
    <row r="20" spans="1:9" x14ac:dyDescent="0.25">
      <c r="A20" s="1"/>
      <c r="B20" s="73" t="s">
        <v>38</v>
      </c>
      <c r="C20" s="74"/>
      <c r="D20" s="75"/>
      <c r="E20" s="33">
        <f>SUM(E16:E19)</f>
        <v>-129012.56</v>
      </c>
      <c r="F20" s="17" t="s">
        <v>4</v>
      </c>
      <c r="G20" s="33">
        <f>E20</f>
        <v>-129012.56</v>
      </c>
      <c r="H20" s="17" t="s">
        <v>4</v>
      </c>
      <c r="I20" s="1"/>
    </row>
    <row r="21" spans="1:9" x14ac:dyDescent="0.25">
      <c r="A21" s="1"/>
      <c r="B21" s="67" t="s">
        <v>33</v>
      </c>
      <c r="C21" s="68"/>
      <c r="D21" s="68"/>
      <c r="E21" s="68"/>
      <c r="F21" s="68"/>
      <c r="G21" s="68"/>
      <c r="H21" s="69"/>
      <c r="I21" s="1"/>
    </row>
    <row r="22" spans="1:9" x14ac:dyDescent="0.25">
      <c r="A22" s="1"/>
      <c r="B22" s="73" t="s">
        <v>34</v>
      </c>
      <c r="C22" s="74"/>
      <c r="D22" s="75"/>
      <c r="E22" s="33">
        <f>'Fane 8. Kontrol af PL2015'!G36</f>
        <v>-86476</v>
      </c>
      <c r="F22" s="17" t="s">
        <v>4</v>
      </c>
      <c r="G22" s="33">
        <f>E22</f>
        <v>-86476</v>
      </c>
      <c r="H22" s="17" t="s">
        <v>4</v>
      </c>
      <c r="I22" s="1"/>
    </row>
    <row r="23" spans="1:9" x14ac:dyDescent="0.25">
      <c r="A23" s="1"/>
      <c r="B23" s="67" t="s">
        <v>39</v>
      </c>
      <c r="C23" s="68"/>
      <c r="D23" s="68"/>
      <c r="E23" s="68"/>
      <c r="F23" s="69"/>
      <c r="G23" s="34">
        <f>G12+G14+G20+G22</f>
        <v>6245339.7345554428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  <mergeCell ref="B23:F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0" t="s">
        <v>40</v>
      </c>
      <c r="C9" s="71"/>
      <c r="D9" s="72"/>
      <c r="E9" s="35">
        <f>'Fane 2.1. Økonomisk ramme 2017'!$E$9-'Fane 2.1. Økonomisk ramme 2017'!$E$11</f>
        <v>6555078.7945554424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1720210.2523535797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83249.500690854111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83236.613335693051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6555091.6819106033</v>
      </c>
      <c r="F13" s="17" t="s">
        <v>4</v>
      </c>
      <c r="G13" s="33">
        <f>E13</f>
        <v>6555091.6819106033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3" t="s">
        <v>106</v>
      </c>
      <c r="C15" s="74"/>
      <c r="D15" s="75"/>
      <c r="E15" s="37">
        <f>IF('Fane 5. Hist. over el. underdæk'!$G$12&gt;1,'Fane 5. Hist. over el. underdæk'!$G$13,0)</f>
        <v>-94250.5</v>
      </c>
      <c r="F15" s="17" t="s">
        <v>4</v>
      </c>
      <c r="G15" s="33">
        <f>E15</f>
        <v>-94250.5</v>
      </c>
      <c r="H15" s="17" t="s">
        <v>4</v>
      </c>
      <c r="I15" s="1"/>
    </row>
    <row r="16" spans="1:9" x14ac:dyDescent="0.25">
      <c r="A16" s="1"/>
      <c r="B16" s="67" t="s">
        <v>42</v>
      </c>
      <c r="C16" s="68"/>
      <c r="D16" s="68"/>
      <c r="E16" s="68"/>
      <c r="F16" s="69"/>
      <c r="G16" s="34">
        <f>G13+G15</f>
        <v>6460841.1819106033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0" t="s">
        <v>44</v>
      </c>
      <c r="C9" s="71"/>
      <c r="D9" s="72"/>
      <c r="E9" s="35">
        <f>'Fane 2.2. Økonomisk ramme 2018'!$E$9*1.0127-'Fane 2.2. Økonomisk ramme 2018'!$E$12</f>
        <v>6555091.6819106024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1742056.9225584702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83249.664360264651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82860.725113530381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6555480.621157336</v>
      </c>
      <c r="F13" s="17" t="s">
        <v>4</v>
      </c>
      <c r="G13" s="33">
        <f>E13</f>
        <v>6555480.621157336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3" t="s">
        <v>106</v>
      </c>
      <c r="C15" s="74"/>
      <c r="D15" s="75"/>
      <c r="E15" s="37">
        <f>IF('Fane 5. Hist. over el. underdæk'!$G$12&gt;2,'Fane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67" t="s">
        <v>45</v>
      </c>
      <c r="C16" s="68"/>
      <c r="D16" s="68"/>
      <c r="E16" s="68"/>
      <c r="F16" s="69"/>
      <c r="G16" s="34">
        <f>G13+G15</f>
        <v>6555480.621157336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0" t="s">
        <v>46</v>
      </c>
      <c r="C9" s="71"/>
      <c r="D9" s="72"/>
      <c r="E9" s="35">
        <f>'Fane 2.3. Økonomisk ramme 2019'!$E$9*1.0127-'Fane 2.3. Økonomisk ramme 2019'!$E$12</f>
        <v>6555480.621157336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1764181.0454749626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83254.60388869817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82486.534364990192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6556248.690681044</v>
      </c>
      <c r="F13" s="17" t="s">
        <v>4</v>
      </c>
      <c r="G13" s="33">
        <f>E13</f>
        <v>6556248.690681044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3" t="s">
        <v>106</v>
      </c>
      <c r="C15" s="74"/>
      <c r="D15" s="75"/>
      <c r="E15" s="37">
        <f>IF('Fane 5. Hist. over el. underdæk'!$G$12&gt;3,'Fane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67" t="s">
        <v>47</v>
      </c>
      <c r="C16" s="68"/>
      <c r="D16" s="68"/>
      <c r="E16" s="68"/>
      <c r="F16" s="69"/>
      <c r="G16" s="34">
        <f>G13+G15</f>
        <v>6556248.690681044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7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48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2504802.6986934082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2413680.0502403276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1720210.2523535797</v>
      </c>
      <c r="H11" s="10" t="s">
        <v>4</v>
      </c>
      <c r="I11" s="1"/>
    </row>
    <row r="12" spans="1:9" x14ac:dyDescent="0.25">
      <c r="A12" s="1"/>
      <c r="B12" s="67" t="s">
        <v>48</v>
      </c>
      <c r="C12" s="68"/>
      <c r="D12" s="68"/>
      <c r="E12" s="68"/>
      <c r="F12" s="69"/>
      <c r="G12" s="34">
        <f>SUM(G9:G11)</f>
        <v>6638693.001287316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104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4918482.7489337362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67" t="s">
        <v>28</v>
      </c>
      <c r="C11" s="68"/>
      <c r="D11" s="68"/>
      <c r="E11" s="68"/>
      <c r="F11" s="69"/>
      <c r="G11" s="34">
        <f>$G$9*$G$10/100</f>
        <v>83614.206731873521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120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105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-1039402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-850901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-188501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2</v>
      </c>
      <c r="H12" s="10" t="s">
        <v>4</v>
      </c>
      <c r="I12" s="1"/>
    </row>
    <row r="13" spans="1:9" x14ac:dyDescent="0.25">
      <c r="A13" s="1"/>
      <c r="B13" s="67" t="s">
        <v>76</v>
      </c>
      <c r="C13" s="68"/>
      <c r="D13" s="68"/>
      <c r="E13" s="68"/>
      <c r="F13" s="69"/>
      <c r="G13" s="34">
        <f>G11/G12</f>
        <v>-94250.5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0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6" t="s">
        <v>121</v>
      </c>
      <c r="C3" s="76"/>
      <c r="D3" s="76"/>
      <c r="E3" s="76"/>
      <c r="F3" s="76"/>
      <c r="G3" s="76"/>
      <c r="H3" s="1"/>
    </row>
    <row r="4" spans="1:8" ht="15" customHeight="1" x14ac:dyDescent="0.25">
      <c r="A4" s="1"/>
      <c r="B4" s="76"/>
      <c r="C4" s="76"/>
      <c r="D4" s="76"/>
      <c r="E4" s="76"/>
      <c r="F4" s="76"/>
      <c r="G4" s="7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7" t="s">
        <v>6</v>
      </c>
      <c r="C8" s="68"/>
      <c r="D8" s="68"/>
      <c r="E8" s="68"/>
      <c r="F8" s="68"/>
      <c r="G8" s="69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ht="26.25" x14ac:dyDescent="0.25">
      <c r="A10" s="1"/>
      <c r="B10" s="41" t="s">
        <v>110</v>
      </c>
      <c r="C10" s="39">
        <v>2015</v>
      </c>
      <c r="D10" s="39">
        <v>30</v>
      </c>
      <c r="E10" s="36">
        <v>528336</v>
      </c>
      <c r="F10" s="20">
        <f>E10/D10</f>
        <v>17611.2</v>
      </c>
      <c r="G10" s="10" t="s">
        <v>4</v>
      </c>
      <c r="H10" s="1"/>
    </row>
    <row r="11" spans="1:8" ht="26.25" x14ac:dyDescent="0.25">
      <c r="A11" s="1"/>
      <c r="B11" s="41" t="s">
        <v>111</v>
      </c>
      <c r="C11" s="39">
        <v>2015</v>
      </c>
      <c r="D11" s="39">
        <v>10</v>
      </c>
      <c r="E11" s="36">
        <v>35761</v>
      </c>
      <c r="F11" s="20">
        <f t="shared" ref="F11:F17" si="0">E11/D11</f>
        <v>3576.1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75</v>
      </c>
      <c r="E12" s="36">
        <v>63058</v>
      </c>
      <c r="F12" s="20">
        <f t="shared" si="0"/>
        <v>840.77333333333331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5</v>
      </c>
      <c r="E13" s="36">
        <v>93760</v>
      </c>
      <c r="F13" s="20">
        <f t="shared" si="0"/>
        <v>18752</v>
      </c>
      <c r="G13" s="10" t="s">
        <v>4</v>
      </c>
      <c r="H13" s="1"/>
    </row>
    <row r="14" spans="1:8" x14ac:dyDescent="0.25">
      <c r="A14" s="1"/>
      <c r="B14" s="41" t="s">
        <v>114</v>
      </c>
      <c r="C14" s="39">
        <v>2015</v>
      </c>
      <c r="D14" s="39">
        <v>5</v>
      </c>
      <c r="E14" s="36">
        <v>52000</v>
      </c>
      <c r="F14" s="20">
        <f t="shared" si="0"/>
        <v>10400</v>
      </c>
      <c r="G14" s="10" t="s">
        <v>4</v>
      </c>
      <c r="H14" s="1"/>
    </row>
    <row r="15" spans="1:8" x14ac:dyDescent="0.25">
      <c r="A15" s="1"/>
      <c r="B15" s="41" t="s">
        <v>112</v>
      </c>
      <c r="C15" s="39">
        <v>2015</v>
      </c>
      <c r="D15" s="39">
        <v>75</v>
      </c>
      <c r="E15" s="36">
        <v>1337465</v>
      </c>
      <c r="F15" s="20">
        <f t="shared" si="0"/>
        <v>17832.866666666665</v>
      </c>
      <c r="G15" s="10" t="s">
        <v>4</v>
      </c>
      <c r="H15" s="1"/>
    </row>
    <row r="16" spans="1:8" x14ac:dyDescent="0.25">
      <c r="A16" s="1"/>
      <c r="B16" s="41" t="s">
        <v>115</v>
      </c>
      <c r="C16" s="39">
        <v>2015</v>
      </c>
      <c r="D16" s="39">
        <v>75</v>
      </c>
      <c r="E16" s="36">
        <v>213013</v>
      </c>
      <c r="F16" s="20">
        <f t="shared" si="0"/>
        <v>2840.1733333333332</v>
      </c>
      <c r="G16" s="10" t="s">
        <v>4</v>
      </c>
      <c r="H16" s="1"/>
    </row>
    <row r="17" spans="1:8" x14ac:dyDescent="0.25">
      <c r="A17" s="1"/>
      <c r="B17" s="41" t="s">
        <v>116</v>
      </c>
      <c r="C17" s="39">
        <v>2015</v>
      </c>
      <c r="D17" s="39">
        <v>75</v>
      </c>
      <c r="E17" s="36">
        <v>508508</v>
      </c>
      <c r="F17" s="20">
        <f t="shared" si="0"/>
        <v>6780.1066666666666</v>
      </c>
      <c r="G17" s="10" t="s">
        <v>4</v>
      </c>
      <c r="H17" s="1"/>
    </row>
    <row r="18" spans="1:8" x14ac:dyDescent="0.25">
      <c r="A18" s="1"/>
      <c r="B18" s="67" t="s">
        <v>5</v>
      </c>
      <c r="C18" s="68"/>
      <c r="D18" s="68"/>
      <c r="E18" s="69"/>
      <c r="F18" s="34">
        <f>SUM(F10:F17)</f>
        <v>78633.22</v>
      </c>
      <c r="G18" s="18" t="s">
        <v>4</v>
      </c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</sheetData>
  <sheetProtection password="C6BD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2016-11-02T15:18:03Z</dcterms:modified>
</cp:coreProperties>
</file>