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C6" i="16"/>
  <c r="J3" i="24"/>
  <c r="M3" i="24" l="1"/>
  <c r="B9" i="12" s="1"/>
  <c r="B10" i="12" s="1"/>
  <c r="D3" i="16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<sst xmlns="http://schemas.openxmlformats.org/spreadsheetml/2006/main" count="109" uniqueCount="74">
  <si>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</si>
  <si>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</si>
  <si>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</si>
  <si>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</si>
  <si>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</si>
  <si>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</si>
  <si>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</si>
  <si>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</si>
  <si>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</si>
  <si>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</si>
  <si>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</si>
  <si>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</si>
  <si>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</si>
  <si>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</si>
  <si>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</si>
  <si>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</si>
  <si>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</si>
  <si>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</si>
  <si>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</si>
  <si>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</si>
  <si>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</si>
  <si>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</si>
  <si>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Grundvandsbeskyttelse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</si>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</sst>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164" fontId="3" fillId="0" borderId="30" xfId="0" applyNumberFormat="1" applyFont="1" applyFill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2047947.172049206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363405.87351466663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71472.328453333321</v>
      </c>
      <c r="C4" t="s">
        <v>11</v>
      </c>
    </row>
    <row r="5" spans="1:3" s="26" customFormat="1" x14ac:dyDescent="0.25">
      <c r="A5" s="3" t="s">
        <v>12</v>
      </c>
      <c r="B5" s="48">
        <f>SUM(B2:B4)</f>
        <v>2482825.3740172056</v>
      </c>
      <c r="C5" s="62" t="s">
        <v>11</v>
      </c>
    </row>
    <row r="6" spans="1:3" x14ac:dyDescent="0.25">
      <c r="A6" s="47" t="s">
        <v>0</v>
      </c>
      <c r="B6" s="38">
        <f>Investeringer!E3</f>
        <v>1933955.5279495099</v>
      </c>
      <c r="C6" s="23" t="s">
        <v>11</v>
      </c>
    </row>
    <row r="7" spans="1:3" x14ac:dyDescent="0.25">
      <c r="A7" s="4" t="s">
        <v>1</v>
      </c>
      <c r="B7" s="35">
        <f>Investeringer!F3</f>
        <v>313547.04782464856</v>
      </c>
      <c r="C7" t="s">
        <v>11</v>
      </c>
    </row>
    <row r="8" spans="1:3" x14ac:dyDescent="0.25">
      <c r="A8" s="4" t="s">
        <v>2</v>
      </c>
      <c r="B8" s="35">
        <f>Investeringer!G3</f>
        <v>142666.66666666666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2333</v>
      </c>
      <c r="C9" t="s">
        <v>11</v>
      </c>
    </row>
    <row r="10" spans="1:3" s="22" customFormat="1" x14ac:dyDescent="0.25">
      <c r="A10" s="3" t="s">
        <v>47</v>
      </c>
      <c r="B10" s="48">
        <f>SUM(B6:B9)</f>
        <v>2392502.2424408249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1705117</v>
      </c>
      <c r="C11" t="s">
        <v>11</v>
      </c>
    </row>
    <row r="12" spans="1:3" s="22" customFormat="1" x14ac:dyDescent="0.25">
      <c r="A12" s="3" t="s">
        <v>68</v>
      </c>
      <c r="B12" s="48">
        <f>SUM(B11:B11)</f>
        <v>1705117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6580444.6164580304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6638693.001287316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69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2009273</v>
      </c>
      <c r="C2" s="49">
        <v>0</v>
      </c>
      <c r="D2" s="49">
        <f>B2+C2</f>
        <v>2009273</v>
      </c>
      <c r="E2" s="50">
        <f>D2</f>
        <v>2009273</v>
      </c>
      <c r="F2" s="49">
        <v>2047947.172049206</v>
      </c>
      <c r="G2" s="49">
        <v>0</v>
      </c>
      <c r="H2" s="49">
        <f>F2-G2</f>
        <v>2047947.172049206</v>
      </c>
      <c r="I2" s="49">
        <f>AVERAGEIF(E2:E4,"&lt;&gt;0")</f>
        <v>2071865.6247346664</v>
      </c>
      <c r="J2" s="49">
        <v>1669687.5056598727</v>
      </c>
      <c r="K2" s="39">
        <f>IF(H2&gt;I2,IF(I2&gt;J2,I2,J2),H2)</f>
        <v>2047947.172049206</v>
      </c>
    </row>
    <row r="3" spans="1:11" s="23" customFormat="1" x14ac:dyDescent="0.25">
      <c r="A3" s="28">
        <v>2014</v>
      </c>
      <c r="B3" s="49">
        <v>2053834</v>
      </c>
      <c r="C3" s="49"/>
      <c r="D3" s="49">
        <f t="shared" ref="D3:D4" si="0">B3+C3</f>
        <v>2053834</v>
      </c>
      <c r="E3" s="50">
        <f>D3*Pristalsregulering!C7</f>
        <v>2055477.0671999999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2117367</v>
      </c>
      <c r="C4" s="49"/>
      <c r="D4" s="49">
        <f t="shared" si="0"/>
        <v>2117367</v>
      </c>
      <c r="E4" s="50">
        <f>D4*Pristalsregulering!$C$6*Pristalsregulering!$C$7</f>
        <v>2150846.8070039996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84" customWidth="1"/>
    <col min="5" max="5" width="30.7109375" style="55" customWidth="1"/>
    <col min="6" max="6" width="9.140625" hidden="1" customWidth="1"/>
    <col min="116" max="116" width="9.140625" hidden="1"/>
    <col min="118" max="118" width="9.140625" hidden="1"/>
    <col min="228" max="228" width="9.140625" hidden="1"/>
    <col min="230" max="230" width="9.140625" hidden="1"/>
    <col min="340" max="340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81" t="s">
        <v>73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82" t="s">
        <v>22</v>
      </c>
      <c r="E2" s="53" t="s">
        <v>23</v>
      </c>
    </row>
    <row r="3" spans="1:5" s="22" customFormat="1" x14ac:dyDescent="0.25">
      <c r="A3" s="28">
        <v>2016</v>
      </c>
      <c r="B3" s="72"/>
      <c r="C3" s="45">
        <f>B3</f>
        <v>0</v>
      </c>
      <c r="D3" s="83">
        <f>IF(C4=0,0,AVERAGEIF(C4:C6,"&lt;&gt;0"))+C3</f>
        <v>363405.87351466663</v>
      </c>
      <c r="E3" s="57">
        <f>SUM(D3:D3)</f>
        <v>363405.87351466663</v>
      </c>
    </row>
    <row r="4" spans="1:5" x14ac:dyDescent="0.25">
      <c r="A4" s="28">
        <v>2015</v>
      </c>
      <c r="B4" s="35">
        <v>377222</v>
      </c>
      <c r="C4" s="45">
        <f>B4</f>
        <v>377222</v>
      </c>
      <c r="D4" s="83"/>
      <c r="E4" s="54"/>
    </row>
    <row r="5" spans="1:5" x14ac:dyDescent="0.25">
      <c r="A5" s="28">
        <v>2014</v>
      </c>
      <c r="B5" s="35">
        <v>344273</v>
      </c>
      <c r="C5" s="45">
        <f>B5*Pristalsregulering!$C$7</f>
        <v>344548.41839999997</v>
      </c>
      <c r="D5" s="83"/>
      <c r="E5" s="45"/>
    </row>
    <row r="6" spans="1:5" x14ac:dyDescent="0.25">
      <c r="A6" s="28">
        <v>2013</v>
      </c>
      <c r="B6" s="35">
        <v>362712</v>
      </c>
      <c r="C6" s="45">
        <f>B6*Pristalsregulering!$C$7*Pristalsregulering!$C$6</f>
        <v>368447.20214399992</v>
      </c>
      <c r="D6" s="83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53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16500</v>
      </c>
      <c r="C3" s="42">
        <v>13663</v>
      </c>
      <c r="D3" s="42">
        <v>0</v>
      </c>
      <c r="E3" s="41">
        <f>B3</f>
        <v>16500</v>
      </c>
      <c r="F3" s="42">
        <f t="shared" ref="F3:G3" si="0">C3</f>
        <v>13663</v>
      </c>
      <c r="G3" s="43">
        <f t="shared" si="0"/>
        <v>0</v>
      </c>
      <c r="H3" s="44">
        <f>IF(E3=0,0,AVERAGEIF(E3:E5,"&lt;&gt;0"))+IF(F3=0,0,AVERAGEIF(F3:F5,"&lt;&gt;0"))+IF(G3=0,0,AVERAGEIF(G3:G5,"&lt;&gt;0"))</f>
        <v>71472.328453333321</v>
      </c>
    </row>
    <row r="4" spans="1:8" x14ac:dyDescent="0.25">
      <c r="A4" s="31">
        <v>2014</v>
      </c>
      <c r="B4" s="41">
        <v>132700</v>
      </c>
      <c r="C4" s="42">
        <v>16105</v>
      </c>
      <c r="D4" s="42">
        <v>0</v>
      </c>
      <c r="E4" s="41">
        <f>B4*Pristalsregulering!$C$7</f>
        <v>132806.15999999997</v>
      </c>
      <c r="F4" s="42">
        <f>C4*Pristalsregulering!$C$7</f>
        <v>16117.883999999998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16000</v>
      </c>
      <c r="C5" s="42">
        <v>18780</v>
      </c>
      <c r="D5" s="42">
        <v>0</v>
      </c>
      <c r="E5" s="41">
        <f>B5*Pristalsregulering!$C$7*Pristalsregulering!$C$6</f>
        <v>16252.991999999998</v>
      </c>
      <c r="F5" s="42">
        <f>C5*Pristalsregulering!$C$7*Pristalsregulering!$C$6</f>
        <v>19076.949359999995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65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1776391.4451989257</v>
      </c>
      <c r="C3" s="38">
        <v>308250.09333333338</v>
      </c>
      <c r="D3" s="40">
        <v>142666.66666666666</v>
      </c>
      <c r="E3" s="35">
        <f>B3*Pristalsregulering!C2*Pristalsregulering!C3*Pristalsregulering!C4*Pristalsregulering!C5*Pristalsregulering!C6*Pristalsregulering!C7</f>
        <v>1933955.5279495099</v>
      </c>
      <c r="F3" s="35">
        <v>313547.04782464856</v>
      </c>
      <c r="G3" s="35">
        <f>D3</f>
        <v>142666.66666666666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54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2333</v>
      </c>
      <c r="D3" s="38">
        <v>0</v>
      </c>
      <c r="E3" s="40">
        <v>0</v>
      </c>
      <c r="F3" s="38">
        <f>B3</f>
        <v>0</v>
      </c>
      <c r="G3" s="38">
        <f>C3</f>
        <v>2333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2333</v>
      </c>
      <c r="L3" s="43">
        <f>AVERAGE(H3:H5)+AVERAGE(I3:I5)</f>
        <v>0</v>
      </c>
      <c r="M3" s="44">
        <f>SUM(J3:L3)</f>
        <v>2333</v>
      </c>
      <c r="N3" s="23"/>
    </row>
    <row r="4" spans="1:14" x14ac:dyDescent="0.25">
      <c r="A4" s="28">
        <v>2014</v>
      </c>
      <c r="B4" s="45">
        <v>0</v>
      </c>
      <c r="C4" s="38">
        <v>33419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33445.735199999996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7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7.1106839999999991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0</v>
      </c>
      <c r="F2" s="42">
        <v>79723</v>
      </c>
      <c r="G2" s="42">
        <v>1592871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1705117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2016-09-30T11:29:31Z</dcterms:modified>
</cp:coreProperties>
</file>