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B7" i="12" l="1"/>
  <c r="G3" i="20"/>
  <c r="B8" i="12" s="1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C3" i="16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C6" i="16"/>
  <c r="J3" i="24"/>
  <c r="D3" i="16" l="1"/>
  <c r="M3" i="24"/>
  <c r="B9" i="12" s="1"/>
  <c r="B10" i="12" s="1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<sst xmlns="http://schemas.openxmlformats.org/spreadsheetml/2006/main" count="109" uniqueCount="74">
  <si>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</si>
  <si>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</si>
  <si>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</si>
  <si>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</si>
  <si>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</si>
  <si>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</si>
  <si>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</si>
  <si>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</si>
  <si>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</si>
  <si>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</si>
  <si>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</si>
  <si>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</si>
  <si>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</si>
  <si>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</si>
  <si>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</si>
  <si>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</si>
  <si>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</si>
  <si>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</si>
  <si>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</si>
  <si>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</si>
  <si>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</si>
  <si>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</si>
  <si>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Grundvandsbeskyttelse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</si>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</sst>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164" fontId="3" fillId="0" borderId="30" xfId="0" applyNumberFormat="1" applyFont="1" applyFill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579523.54975170339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280000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0</v>
      </c>
      <c r="C4" t="s">
        <v>11</v>
      </c>
    </row>
    <row r="5" spans="1:3" s="26" customFormat="1" x14ac:dyDescent="0.25">
      <c r="A5" s="3" t="s">
        <v>12</v>
      </c>
      <c r="B5" s="48">
        <f>SUM(B2:B4)</f>
        <v>859523.54975170339</v>
      </c>
      <c r="C5" s="62" t="s">
        <v>11</v>
      </c>
    </row>
    <row r="6" spans="1:3" x14ac:dyDescent="0.25">
      <c r="A6" s="47" t="s">
        <v>0</v>
      </c>
      <c r="B6" s="38">
        <f>Investeringer!E3</f>
        <v>1263241.1762687687</v>
      </c>
      <c r="C6" s="23" t="s">
        <v>11</v>
      </c>
    </row>
    <row r="7" spans="1:3" x14ac:dyDescent="0.25">
      <c r="A7" s="4" t="s">
        <v>1</v>
      </c>
      <c r="B7" s="35">
        <f>Investeringer!F3</f>
        <v>93795.754502388751</v>
      </c>
      <c r="C7" t="s">
        <v>11</v>
      </c>
    </row>
    <row r="8" spans="1:3" x14ac:dyDescent="0.25">
      <c r="A8" s="4" t="s">
        <v>2</v>
      </c>
      <c r="B8" s="35">
        <f>Investeringer!G3</f>
        <v>22800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98989</v>
      </c>
      <c r="C9" t="s">
        <v>11</v>
      </c>
    </row>
    <row r="10" spans="1:3" s="22" customFormat="1" x14ac:dyDescent="0.25">
      <c r="A10" s="3" t="s">
        <v>47</v>
      </c>
      <c r="B10" s="48">
        <f>SUM(B6:B9)</f>
        <v>1478825.9307711574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553973</v>
      </c>
      <c r="C11" t="s">
        <v>11</v>
      </c>
    </row>
    <row r="12" spans="1:3" s="22" customFormat="1" x14ac:dyDescent="0.25">
      <c r="A12" s="3" t="s">
        <v>68</v>
      </c>
      <c r="B12" s="48">
        <f>SUM(B11:B11)</f>
        <v>553973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2892322.4805228608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2917924.5671166037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69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1515469</v>
      </c>
      <c r="C2" s="49">
        <v>0</v>
      </c>
      <c r="D2" s="49">
        <f>B2+C2</f>
        <v>1515469</v>
      </c>
      <c r="E2" s="50">
        <f>D2</f>
        <v>1515469</v>
      </c>
      <c r="F2" s="49">
        <v>579523.54975170339</v>
      </c>
      <c r="G2" s="49">
        <v>0</v>
      </c>
      <c r="H2" s="49">
        <f>F2-G2</f>
        <v>579523.54975170339</v>
      </c>
      <c r="I2" s="49">
        <f>AVERAGEIF(E2:E4,"&lt;&gt;0")</f>
        <v>1508720.8087999998</v>
      </c>
      <c r="J2" s="49">
        <v>579523.41151147429</v>
      </c>
      <c r="K2" s="39">
        <f>IF(H2&gt;I2,IF(I2&gt;J2,I2,J2),H2)</f>
        <v>579523.54975170339</v>
      </c>
    </row>
    <row r="3" spans="1:11" s="23" customFormat="1" x14ac:dyDescent="0.25">
      <c r="A3" s="28">
        <v>2014</v>
      </c>
      <c r="B3" s="49">
        <v>1500772</v>
      </c>
      <c r="C3" s="49"/>
      <c r="D3" s="49">
        <f t="shared" ref="D3:D4" si="0">B3+C3</f>
        <v>1500772</v>
      </c>
      <c r="E3" s="50">
        <f>D3*Pristalsregulering!C7</f>
        <v>1501972.6175999998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/>
      <c r="C4" s="49"/>
      <c r="D4" s="49">
        <f t="shared" si="0"/>
        <v>0</v>
      </c>
      <c r="E4" s="50">
        <f>D4*Pristalsregulering!$C$6*Pristalsregulering!$C$7</f>
        <v>0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84" customWidth="1"/>
    <col min="5" max="5" width="30.7109375" style="55" customWidth="1"/>
    <col min="6" max="6" width="9.140625" hidden="1" customWidth="1"/>
    <col min="116" max="116" width="9.140625" hidden="1"/>
    <col min="118" max="118" width="9.140625" hidden="1"/>
    <col min="228" max="228" width="9.140625" hidden="1"/>
    <col min="230" max="230" width="9.140625" hidden="1"/>
    <col min="340" max="340" width="9.140625" hidden="1"/>
    <col min="342" max="16384" width="9.140625" hidden="1"/>
  </cols>
  <sheetData>
    <row r="1" spans="1:5" s="27" customFormat="1" ht="15.75" thickBot="1" x14ac:dyDescent="0.3">
      <c r="A1" s="9"/>
      <c r="B1" s="33" t="s">
        <v>71</v>
      </c>
      <c r="C1" s="63" t="s">
        <v>72</v>
      </c>
      <c r="D1" s="81" t="s">
        <v>73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82" t="s">
        <v>22</v>
      </c>
      <c r="E2" s="53" t="s">
        <v>23</v>
      </c>
    </row>
    <row r="3" spans="1:5" s="22" customFormat="1" x14ac:dyDescent="0.25">
      <c r="A3" s="28">
        <v>2016</v>
      </c>
      <c r="B3" s="72">
        <v>280000</v>
      </c>
      <c r="C3" s="45">
        <f>B3</f>
        <v>280000</v>
      </c>
      <c r="D3" s="83">
        <f>IF(C4=0,0,AVERAGEIF(C4:C6,"&lt;&gt;0"))+C3</f>
        <v>280000</v>
      </c>
      <c r="E3" s="57">
        <f>SUM(D3:D3)</f>
        <v>280000</v>
      </c>
    </row>
    <row r="4" spans="1:5" x14ac:dyDescent="0.25">
      <c r="A4" s="28">
        <v>2015</v>
      </c>
      <c r="B4" s="35"/>
      <c r="C4" s="45">
        <f>B4</f>
        <v>0</v>
      </c>
      <c r="D4" s="83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83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83"/>
      <c r="E6" s="45"/>
    </row>
    <row r="7" spans="1:5" hidden="1" x14ac:dyDescent="0.25"/>
    <row r="8" spans="1:5" hidden="1" x14ac:dyDescent="0.25"/>
    <row r="9" spans="1:5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24</v>
      </c>
      <c r="C1" s="74"/>
      <c r="D1" s="74"/>
      <c r="E1" s="75" t="s">
        <v>53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0</v>
      </c>
      <c r="C3" s="42">
        <v>0</v>
      </c>
      <c r="D3" s="42">
        <v>0</v>
      </c>
      <c r="E3" s="41">
        <f>B3</f>
        <v>0</v>
      </c>
      <c r="F3" s="42">
        <f t="shared" ref="F3:G3" si="0">C3</f>
        <v>0</v>
      </c>
      <c r="G3" s="43">
        <f t="shared" si="0"/>
        <v>0</v>
      </c>
      <c r="H3" s="44">
        <f>IF(E3=0,0,AVERAGEIF(E3:E5,"&lt;&gt;0"))+IF(F3=0,0,AVERAGEIF(F3:F5,"&lt;&gt;0"))+IF(G3=0,0,AVERAGEIF(G3:G5,"&lt;&gt;0"))</f>
        <v>0</v>
      </c>
    </row>
    <row r="4" spans="1:8" x14ac:dyDescent="0.25">
      <c r="A4" s="31">
        <v>2014</v>
      </c>
      <c r="B4" s="41">
        <v>24000</v>
      </c>
      <c r="C4" s="42">
        <v>7100</v>
      </c>
      <c r="D4" s="42">
        <v>0</v>
      </c>
      <c r="E4" s="41">
        <f>B4*Pristalsregulering!$C$7</f>
        <v>24019.199999999997</v>
      </c>
      <c r="F4" s="42">
        <f>C4*Pristalsregulering!$C$7</f>
        <v>7105.6799999999994</v>
      </c>
      <c r="G4" s="43">
        <f>D4*Pristalsregulering!$C$7</f>
        <v>0</v>
      </c>
      <c r="H4" s="42"/>
    </row>
    <row r="5" spans="1:8" x14ac:dyDescent="0.25">
      <c r="A5" s="31">
        <v>2013</v>
      </c>
      <c r="B5" s="41"/>
      <c r="C5" s="42"/>
      <c r="D5" s="42">
        <v>0</v>
      </c>
      <c r="E5" s="41">
        <f>B5*Pristalsregulering!$C$7*Pristalsregulering!$C$6</f>
        <v>0</v>
      </c>
      <c r="F5" s="42">
        <f>C5*Pristalsregulering!$C$7*Pristalsregulering!$C$6</f>
        <v>0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2" customFormat="1" ht="15.75" thickBot="1" x14ac:dyDescent="0.3">
      <c r="A1" s="71"/>
      <c r="B1" s="76" t="s">
        <v>66</v>
      </c>
      <c r="C1" s="76"/>
      <c r="D1" s="77"/>
      <c r="E1" s="78" t="s">
        <v>67</v>
      </c>
      <c r="F1" s="78"/>
      <c r="G1" s="78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65</v>
      </c>
      <c r="E2" s="22" t="s">
        <v>0</v>
      </c>
      <c r="F2" s="22" t="s">
        <v>1</v>
      </c>
      <c r="G2" s="22" t="s">
        <v>2</v>
      </c>
    </row>
    <row r="3" spans="1:7" s="22" customFormat="1" x14ac:dyDescent="0.25">
      <c r="A3" s="70">
        <v>2015</v>
      </c>
      <c r="B3" s="38">
        <v>1160321.8307331486</v>
      </c>
      <c r="C3" s="38">
        <v>90798.191428571416</v>
      </c>
      <c r="D3" s="40">
        <v>22800</v>
      </c>
      <c r="E3" s="35">
        <f>B3*Pristalsregulering!C2*Pristalsregulering!C3*Pristalsregulering!C4*Pristalsregulering!C5*Pristalsregulering!C6*Pristalsregulering!C7</f>
        <v>1263241.1762687687</v>
      </c>
      <c r="F3" s="35">
        <v>93795.754502388751</v>
      </c>
      <c r="G3" s="35">
        <f>D3</f>
        <v>22800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40</v>
      </c>
      <c r="C1" s="74"/>
      <c r="D1" s="74"/>
      <c r="E1" s="74"/>
      <c r="F1" s="75" t="s">
        <v>54</v>
      </c>
      <c r="G1" s="76"/>
      <c r="H1" s="76"/>
      <c r="I1" s="76"/>
      <c r="J1" s="79" t="s">
        <v>29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70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98989</v>
      </c>
      <c r="D3" s="38">
        <v>0</v>
      </c>
      <c r="E3" s="40">
        <v>0</v>
      </c>
      <c r="F3" s="38">
        <f>B3</f>
        <v>0</v>
      </c>
      <c r="G3" s="38">
        <f>C3</f>
        <v>98989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98989</v>
      </c>
      <c r="L3" s="43">
        <f>AVERAGE(H3:H5)+AVERAGE(I3:I5)</f>
        <v>0</v>
      </c>
      <c r="M3" s="44">
        <f>SUM(J3:L3)</f>
        <v>98989</v>
      </c>
      <c r="N3" s="23"/>
    </row>
    <row r="4" spans="1:14" x14ac:dyDescent="0.25">
      <c r="A4" s="28">
        <v>2014</v>
      </c>
      <c r="B4" s="45">
        <v>0</v>
      </c>
      <c r="C4" s="38">
        <v>1360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1361.088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/>
      <c r="C5" s="38"/>
      <c r="D5" s="38"/>
      <c r="E5" s="40">
        <v>0</v>
      </c>
      <c r="F5" s="38" t="str">
        <f>IF(B5="","",B5*Pristalsregulering!$C$7*Pristalsregulering!$C$6)</f>
        <v/>
      </c>
      <c r="G5" s="38" t="str">
        <f>IF(C5="","",C5*Pristalsregulering!$C$7*Pristalsregulering!$C$6)</f>
        <v/>
      </c>
      <c r="H5" s="38" t="str">
        <f>IF(D5="","",D5*Pristalsregulering!$C$7*Pristalsregulering!$C$6)</f>
        <v/>
      </c>
      <c r="I5" s="40">
        <f>IF(E5="","",E5*Pristalsregulering!$C$7*Pristalsregulering!$C$6)</f>
        <v>0</v>
      </c>
      <c r="J5" s="35"/>
      <c r="L5" s="40"/>
      <c r="M5" s="35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0</v>
      </c>
      <c r="F2" s="42">
        <v>521450</v>
      </c>
      <c r="G2" s="42">
        <v>0</v>
      </c>
      <c r="H2" s="42" t="s">
        <v>46</v>
      </c>
      <c r="I2" s="42">
        <v>0</v>
      </c>
      <c r="J2" s="42">
        <v>0</v>
      </c>
      <c r="K2" s="42"/>
      <c r="L2" s="43"/>
      <c r="M2" s="44">
        <f>SUM(B2:L2)</f>
        <v>553973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2016-11-04T13:20:41Z</dcterms:modified>
</cp:coreProperties>
</file>