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860" yWindow="90" windowWidth="20670" windowHeight="1135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F14" i="11" l="1"/>
  <c r="F15" i="11"/>
  <c r="F16" i="11"/>
  <c r="F17" i="11"/>
  <c r="F18" i="11"/>
  <c r="F19" i="11"/>
  <c r="F20" i="11"/>
  <c r="F21" i="11"/>
  <c r="F22" i="11"/>
  <c r="F23" i="11"/>
  <c r="F24" i="11"/>
  <c r="E35" i="13" l="1"/>
  <c r="G35" i="13" s="1"/>
  <c r="E27" i="13"/>
  <c r="E19" i="13"/>
  <c r="E15" i="13"/>
  <c r="G11" i="12"/>
  <c r="G23" i="12"/>
  <c r="G17" i="12"/>
  <c r="E17" i="2" s="1"/>
  <c r="F11" i="11"/>
  <c r="F12" i="11"/>
  <c r="F13" i="11"/>
  <c r="F25" i="11"/>
  <c r="F27" i="11" s="1"/>
  <c r="G29" i="12" s="1"/>
  <c r="F26" i="11"/>
  <c r="F10" i="11"/>
  <c r="G13" i="10"/>
  <c r="E14" i="2" s="1"/>
  <c r="G14" i="2" s="1"/>
  <c r="G12" i="7"/>
  <c r="G15" i="6"/>
  <c r="G15" i="5"/>
  <c r="G15" i="4"/>
  <c r="E22" i="2"/>
  <c r="G22" i="2" s="1"/>
  <c r="E18" i="2"/>
  <c r="E16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1" i="4" l="1"/>
  <c r="E12" i="4"/>
  <c r="E9" i="5" s="1"/>
  <c r="E13" i="4" l="1"/>
  <c r="G13" i="4" s="1"/>
  <c r="G16" i="4" s="1"/>
  <c r="E12" i="5"/>
  <c r="E9" i="6"/>
  <c r="E11" i="5"/>
  <c r="E13" i="5" s="1"/>
  <c r="G13" i="5" s="1"/>
  <c r="G16" i="5" s="1"/>
  <c r="E11" i="6" l="1"/>
  <c r="E12" i="6"/>
  <c r="E13" i="6" l="1"/>
  <c r="G13" i="6" s="1"/>
  <c r="G16" i="6" s="1"/>
</calcChain>
</file>

<file path=xl/sharedStrings.xml><?xml version="1.0" encoding="utf-8"?>
<sst xmlns="http://schemas.openxmlformats.org/spreadsheetml/2006/main" count="276" uniqueCount="134">
  <si>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</si>
  <si>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</si>
  <si>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</si>
  <si>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</si>
  <si>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</si>
  <si>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</si>
  <si>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</si>
  <si>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</si>
  <si>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</si>
  <si>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</si>
  <si>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</si>
  <si>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</si>
  <si>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</si>
  <si>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</si>
  <si>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</si>
  <si>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</si>
  <si>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</si>
  <si>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</si>
  <si>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</si>
  <si>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</si>
  <si>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</si>
  <si>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</si>
  <si>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</si>
  <si>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</si>
  <si>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</si>
  <si>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</si>
  <si>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</si>
  <si>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</si>
  <si>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</si>
  <si>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</si>
  <si>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</si>
  <si>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</si>
  <si>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</si>
  <si>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</si>
  <si>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</si>
  <si>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</si>
  <si>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</si>
  <si>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</si>
  <si>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</si>
  <si>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</si>
  <si>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</si>
  <si>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</si>
  <si>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</si>
  <si>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</si>
  <si>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</si>
  <si>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</si>
  <si>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</si>
  <si>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</si>
  <si>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</si>
  <si>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</si>
  <si>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</si>
  <si>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</si>
  <si>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</si>
  <si>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</si>
  <si>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</si>
  <si>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</si>
  <si>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</si>
  <si>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</si>
  <si>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</si>
  <si>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</si>
  <si>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</si>
  <si>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</si>
  <si>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</si>
  <si>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</si>
  <si>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</si>
  <si>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</si>
  <si>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</si>
  <si>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</si>
  <si>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</si>
  <si>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</si>
  <si>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</si>
  <si>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</si>
  <si>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</si>
  <si>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</si>
  <si>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</si>
  <si>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</si>
  <si>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</si>
  <si>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</si>
  <si>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</si>
  <si>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</si>
  <si>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</si>
  <si>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</si>
  <si>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</si>
  <si>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</si>
  <si>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</si>
  <si>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</si>
  <si>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</si>
  <si>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</si>
  <si>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</si>
  <si>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</si>
  <si>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</si>
  <si>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</si>
  <si>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</si>
  <si>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</si>
  <si>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</si>
  <si>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</si>
  <si>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</si>
  <si>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</si>
  <si>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</si>
  <si>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</si>
  <si>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</si>
  <si>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</si>
  <si>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</si>
  <si>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</si>
  <si>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</si>
  <si>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</si>
  <si>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</si>
  <si>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</si>
  <si>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</si>
  <si>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</si>
  <si>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SRO-anlæg, vandværk</t>
  </si>
  <si>
    <t>Filteranlæg, trykfiltre, enkelt filtrering</t>
  </si>
  <si>
    <t>Rentvandsbeholder  insitu støbt</t>
  </si>
  <si>
    <t>Nødstrømsanlæg på vandværk</t>
  </si>
  <si>
    <t>Etageareal vandbehandlingsbygning</t>
  </si>
  <si>
    <t>Elanlæg - vandværk</t>
  </si>
  <si>
    <t>Sikring, mindre avanceret (hegne, porte), Mek./EL</t>
  </si>
  <si>
    <t>Ventiler på ledningsnet ≤ Ø50 mm</t>
  </si>
  <si>
    <t>Skelbrønd, Konstruktioner</t>
  </si>
  <si>
    <t>Ø 50mm &lt; Ledningsnet ≤ Ø110 mm</t>
  </si>
  <si>
    <t>Ø110 mm &lt; Ledningsnet ≤ Ø 250 mm</t>
  </si>
  <si>
    <t>Ventiler på Ø110 mm &lt; Ledningsnet ≤ Ø 250 mm</t>
  </si>
  <si>
    <t>Pumpestation (inkl. evt. hydrofor)/trykforøger, Konstruktioner</t>
  </si>
  <si>
    <t>Pumpestation (inkl. evt. hydrofor)/trykforøger, Mek./EL</t>
  </si>
  <si>
    <t>Pumpestation (inkl. evt. hydrofor)/trykforøger, SRO</t>
  </si>
  <si>
    <t>Stik på ledningsnet, Konstruktioner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</si>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</sst>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topLeftCell="A7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131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2079673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2048700</v>
      </c>
      <c r="H10" s="10" t="s">
        <v>4</v>
      </c>
      <c r="I10" s="1"/>
    </row>
    <row r="11" spans="1:9" x14ac:dyDescent="0.25">
      <c r="A11" s="1"/>
      <c r="B11" s="73" t="s">
        <v>83</v>
      </c>
      <c r="C11" s="74"/>
      <c r="D11" s="74"/>
      <c r="E11" s="74"/>
      <c r="F11" s="75"/>
      <c r="G11" s="34">
        <f>G9-G10</f>
        <v>30973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28388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500000</v>
      </c>
      <c r="H16" s="10" t="s">
        <v>4</v>
      </c>
      <c r="I16" s="1"/>
    </row>
    <row r="17" spans="1:9" x14ac:dyDescent="0.25">
      <c r="A17" s="1"/>
      <c r="B17" s="73" t="s">
        <v>87</v>
      </c>
      <c r="C17" s="74"/>
      <c r="D17" s="74"/>
      <c r="E17" s="74"/>
      <c r="F17" s="75"/>
      <c r="G17" s="34">
        <f>G15-G16</f>
        <v>-471612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34956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69000</v>
      </c>
      <c r="H22" s="10" t="s">
        <v>4</v>
      </c>
      <c r="I22" s="1"/>
    </row>
    <row r="23" spans="1:9" x14ac:dyDescent="0.25">
      <c r="A23" s="1"/>
      <c r="B23" s="73" t="s">
        <v>96</v>
      </c>
      <c r="C23" s="74"/>
      <c r="D23" s="74"/>
      <c r="E23" s="74"/>
      <c r="F23" s="75"/>
      <c r="G23" s="34">
        <f>G21-G22</f>
        <v>-34044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393400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382300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2015'!F27</f>
        <v>318694.58666666673</v>
      </c>
      <c r="H29" s="10" t="s">
        <v>4</v>
      </c>
      <c r="I29" s="1"/>
    </row>
    <row r="30" spans="1:9" x14ac:dyDescent="0.25">
      <c r="A30" s="1"/>
      <c r="B30" s="73" t="s">
        <v>88</v>
      </c>
      <c r="C30" s="74"/>
      <c r="D30" s="74"/>
      <c r="E30" s="74"/>
      <c r="F30" s="75"/>
      <c r="G30" s="34">
        <f>G29-G27+G29-G28</f>
        <v>-138310.82666666654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49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6889040</v>
      </c>
      <c r="H9" s="16" t="s">
        <v>4</v>
      </c>
      <c r="I9" s="1"/>
    </row>
    <row r="10" spans="1:9" x14ac:dyDescent="0.25">
      <c r="A10" s="1"/>
      <c r="B10" s="73" t="s">
        <v>52</v>
      </c>
      <c r="C10" s="74"/>
      <c r="D10" s="74"/>
      <c r="E10" s="74"/>
      <c r="F10" s="74"/>
      <c r="G10" s="74"/>
      <c r="H10" s="75"/>
      <c r="I10" s="1"/>
    </row>
    <row r="11" spans="1:9" x14ac:dyDescent="0.25">
      <c r="A11" s="1"/>
      <c r="B11" s="77" t="s">
        <v>53</v>
      </c>
      <c r="C11" s="78"/>
      <c r="D11" s="79"/>
      <c r="E11" s="36">
        <v>1775988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497141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29716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352133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2654978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0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7" t="s">
        <v>62</v>
      </c>
      <c r="C20" s="68"/>
      <c r="D20" s="69"/>
      <c r="E20" s="36">
        <v>-84000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7" t="s">
        <v>63</v>
      </c>
      <c r="C21" s="68"/>
      <c r="D21" s="69"/>
      <c r="E21" s="36">
        <v>-2938886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-279674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7" t="s">
        <v>66</v>
      </c>
      <c r="C24" s="68"/>
      <c r="D24" s="69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7" t="s">
        <v>67</v>
      </c>
      <c r="C25" s="68"/>
      <c r="D25" s="69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7" t="s">
        <v>68</v>
      </c>
      <c r="C26" s="68"/>
      <c r="D26" s="69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-3302560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-647582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73" t="s">
        <v>71</v>
      </c>
      <c r="C29" s="74"/>
      <c r="D29" s="74"/>
      <c r="E29" s="74"/>
      <c r="F29" s="74"/>
      <c r="G29" s="74"/>
      <c r="H29" s="75"/>
      <c r="I29" s="1"/>
    </row>
    <row r="30" spans="1:9" x14ac:dyDescent="0.25">
      <c r="A30" s="1"/>
      <c r="B30" s="81" t="s">
        <v>71</v>
      </c>
      <c r="C30" s="82"/>
      <c r="D30" s="83"/>
      <c r="E30" s="37">
        <v>82271</v>
      </c>
      <c r="F30" s="16" t="s">
        <v>4</v>
      </c>
      <c r="G30" s="33">
        <f>-$E$30</f>
        <v>-82271</v>
      </c>
      <c r="H30" s="16" t="s">
        <v>4</v>
      </c>
      <c r="I30" s="1"/>
    </row>
    <row r="31" spans="1:9" x14ac:dyDescent="0.25">
      <c r="A31" s="1"/>
      <c r="B31" s="92" t="s">
        <v>126</v>
      </c>
      <c r="C31" s="74"/>
      <c r="D31" s="74"/>
      <c r="E31" s="74"/>
      <c r="F31" s="74"/>
      <c r="G31" s="74"/>
      <c r="H31" s="75"/>
      <c r="I31" s="1"/>
    </row>
    <row r="32" spans="1:9" ht="30" customHeight="1" x14ac:dyDescent="0.25">
      <c r="A32" s="1"/>
      <c r="B32" s="67" t="s">
        <v>127</v>
      </c>
      <c r="C32" s="68"/>
      <c r="D32" s="69"/>
      <c r="E32" s="36">
        <v>6139515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7" t="s">
        <v>73</v>
      </c>
      <c r="C34" s="68"/>
      <c r="D34" s="69"/>
      <c r="E34" s="36">
        <v>115960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6255475</v>
      </c>
      <c r="F35" s="16" t="s">
        <v>4</v>
      </c>
      <c r="G35" s="33">
        <f>-E35</f>
        <v>-6255475</v>
      </c>
      <c r="H35" s="16" t="s">
        <v>4</v>
      </c>
      <c r="I35" s="1"/>
    </row>
    <row r="36" spans="1:9" x14ac:dyDescent="0.25">
      <c r="A36" s="1"/>
      <c r="B36" s="73" t="s">
        <v>50</v>
      </c>
      <c r="C36" s="74"/>
      <c r="D36" s="74"/>
      <c r="E36" s="74"/>
      <c r="F36" s="75"/>
      <c r="G36" s="34">
        <f>$G$9+$G$28+$G$30+$G$35</f>
        <v>551294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133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ht="30" customHeight="1" x14ac:dyDescent="0.25">
      <c r="A9" s="1"/>
      <c r="B9" s="67" t="s">
        <v>31</v>
      </c>
      <c r="C9" s="68"/>
      <c r="D9" s="69"/>
      <c r="E9" s="32">
        <f>'Fane 3. Grundlag'!G12</f>
        <v>6678594.7705440726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2047597.7747596798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78726.948928334677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6599867.8216157379</v>
      </c>
      <c r="F12" s="17" t="s">
        <v>4</v>
      </c>
      <c r="G12" s="33">
        <f>E12</f>
        <v>6599867.8216157379</v>
      </c>
      <c r="H12" s="17" t="s">
        <v>4</v>
      </c>
      <c r="I12" s="1"/>
    </row>
    <row r="13" spans="1:9" x14ac:dyDescent="0.25">
      <c r="A13" s="1"/>
      <c r="B13" s="73" t="s">
        <v>32</v>
      </c>
      <c r="C13" s="74"/>
      <c r="D13" s="74"/>
      <c r="E13" s="74"/>
      <c r="F13" s="74"/>
      <c r="G13" s="74"/>
      <c r="H13" s="75"/>
      <c r="I13" s="1"/>
    </row>
    <row r="14" spans="1:9" x14ac:dyDescent="0.25">
      <c r="A14" s="1"/>
      <c r="B14" s="70" t="s">
        <v>106</v>
      </c>
      <c r="C14" s="71"/>
      <c r="D14" s="72"/>
      <c r="E14" s="33">
        <f>'Fane 5. Hist. over el. underdæk'!G13</f>
        <v>-156392</v>
      </c>
      <c r="F14" s="17" t="s">
        <v>4</v>
      </c>
      <c r="G14" s="33">
        <f>E14</f>
        <v>-156392</v>
      </c>
      <c r="H14" s="17" t="s">
        <v>4</v>
      </c>
      <c r="I14" s="1"/>
    </row>
    <row r="15" spans="1:9" x14ac:dyDescent="0.25">
      <c r="A15" s="1"/>
      <c r="B15" s="73" t="s">
        <v>29</v>
      </c>
      <c r="C15" s="74"/>
      <c r="D15" s="74"/>
      <c r="E15" s="74"/>
      <c r="F15" s="74"/>
      <c r="G15" s="74"/>
      <c r="H15" s="75"/>
      <c r="I15" s="1"/>
    </row>
    <row r="16" spans="1:9" x14ac:dyDescent="0.25">
      <c r="A16" s="1"/>
      <c r="B16" s="67" t="s">
        <v>35</v>
      </c>
      <c r="C16" s="68"/>
      <c r="D16" s="69"/>
      <c r="E16" s="20">
        <f>'Fane 7. Korrektion af PL2015'!G11</f>
        <v>30973</v>
      </c>
      <c r="F16" s="7" t="s">
        <v>4</v>
      </c>
      <c r="G16" s="19"/>
      <c r="H16" s="9"/>
      <c r="I16" s="1"/>
    </row>
    <row r="17" spans="1:9" x14ac:dyDescent="0.25">
      <c r="A17" s="1"/>
      <c r="B17" s="67" t="s">
        <v>36</v>
      </c>
      <c r="C17" s="68"/>
      <c r="D17" s="69"/>
      <c r="E17" s="20">
        <f>'Fane 7. Korrektion af PL2015'!G17</f>
        <v>-471612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7" t="s">
        <v>99</v>
      </c>
      <c r="C18" s="68"/>
      <c r="D18" s="69"/>
      <c r="E18" s="20">
        <f>'Fane 7. Korrektion af PL2015'!G23</f>
        <v>-34044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7" t="s">
        <v>37</v>
      </c>
      <c r="C19" s="68"/>
      <c r="D19" s="69"/>
      <c r="E19" s="20">
        <f>'Fane 7. Korrektion af PL2015'!G30</f>
        <v>-138310.82666666654</v>
      </c>
      <c r="F19" s="7" t="s">
        <v>4</v>
      </c>
      <c r="G19" s="14"/>
      <c r="H19" s="15"/>
      <c r="I19" s="1"/>
    </row>
    <row r="20" spans="1:9" x14ac:dyDescent="0.25">
      <c r="A20" s="1"/>
      <c r="B20" s="70" t="s">
        <v>38</v>
      </c>
      <c r="C20" s="71"/>
      <c r="D20" s="72"/>
      <c r="E20" s="33">
        <f>SUM(E16:E19)</f>
        <v>-612993.82666666654</v>
      </c>
      <c r="F20" s="17" t="s">
        <v>4</v>
      </c>
      <c r="G20" s="33">
        <f>E20</f>
        <v>-612993.82666666654</v>
      </c>
      <c r="H20" s="17" t="s">
        <v>4</v>
      </c>
      <c r="I20" s="1"/>
    </row>
    <row r="21" spans="1:9" x14ac:dyDescent="0.25">
      <c r="A21" s="1"/>
      <c r="B21" s="73" t="s">
        <v>33</v>
      </c>
      <c r="C21" s="74"/>
      <c r="D21" s="74"/>
      <c r="E21" s="74"/>
      <c r="F21" s="74"/>
      <c r="G21" s="74"/>
      <c r="H21" s="75"/>
      <c r="I21" s="1"/>
    </row>
    <row r="22" spans="1:9" x14ac:dyDescent="0.25">
      <c r="A22" s="1"/>
      <c r="B22" s="70" t="s">
        <v>34</v>
      </c>
      <c r="C22" s="71"/>
      <c r="D22" s="72"/>
      <c r="E22" s="33">
        <f>'Fane 8. Kontrol af PL2015'!G36</f>
        <v>551294</v>
      </c>
      <c r="F22" s="17" t="s">
        <v>4</v>
      </c>
      <c r="G22" s="33">
        <f>E22</f>
        <v>551294</v>
      </c>
      <c r="H22" s="17" t="s">
        <v>4</v>
      </c>
      <c r="I22" s="1"/>
    </row>
    <row r="23" spans="1:9" x14ac:dyDescent="0.25">
      <c r="A23" s="1"/>
      <c r="B23" s="73" t="s">
        <v>39</v>
      </c>
      <c r="C23" s="74"/>
      <c r="D23" s="74"/>
      <c r="E23" s="74"/>
      <c r="F23" s="75"/>
      <c r="G23" s="34">
        <f>G12+G14+G20+G22</f>
        <v>6381775.9949490717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8:H8"/>
    <mergeCell ref="B16:D16"/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40</v>
      </c>
      <c r="C9" s="68"/>
      <c r="D9" s="69"/>
      <c r="E9" s="35">
        <f>'Fane 2.1. Økonomisk ramme 2017'!$E$9-'Fane 2.1. Økonomisk ramme 2017'!$E$11</f>
        <v>6599867.8216157379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2047597.7747596798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83818.321334519875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78371.425899669193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6605314.7170505878</v>
      </c>
      <c r="F13" s="17" t="s">
        <v>4</v>
      </c>
      <c r="G13" s="33">
        <f>E13</f>
        <v>6605314.7170505878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underdæk'!$G$12&gt;1,'Fane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3" t="s">
        <v>42</v>
      </c>
      <c r="C16" s="74"/>
      <c r="D16" s="74"/>
      <c r="E16" s="74"/>
      <c r="F16" s="75"/>
      <c r="G16" s="34">
        <f>G13+G15</f>
        <v>6605314.7170505878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44</v>
      </c>
      <c r="C9" s="68"/>
      <c r="D9" s="69"/>
      <c r="E9" s="35">
        <f>'Fane 2.2. Økonomisk ramme 2018'!$E$9*1.0127-'Fane 2.2. Økonomisk ramme 2018'!$E$12</f>
        <v>6605314.7170505878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2073602.2664991275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83887.496906542467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78017.508377448888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6611184.7055796813</v>
      </c>
      <c r="F13" s="17" t="s">
        <v>4</v>
      </c>
      <c r="G13" s="33">
        <f>E13</f>
        <v>6611184.7055796813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underdæk'!$G$12&gt;2,'Fane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3" t="s">
        <v>45</v>
      </c>
      <c r="C16" s="74"/>
      <c r="D16" s="74"/>
      <c r="E16" s="74"/>
      <c r="F16" s="75"/>
      <c r="G16" s="34">
        <f>G13+G15</f>
        <v>6611184.7055796813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46</v>
      </c>
      <c r="C9" s="68"/>
      <c r="D9" s="69"/>
      <c r="E9" s="35">
        <f>'Fane 2.3. Økonomisk ramme 2019'!$E$9*1.0127-'Fane 2.3. Økonomisk ramme 2019'!$E$12</f>
        <v>6611184.7055796813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2099937.0152836661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83962.045760861947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77665.189111367159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6617481.5622291761</v>
      </c>
      <c r="F13" s="17" t="s">
        <v>4</v>
      </c>
      <c r="G13" s="33">
        <f>E13</f>
        <v>6617481.5622291761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underdæk'!$G$12&gt;3,'Fane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3" t="s">
        <v>47</v>
      </c>
      <c r="C16" s="74"/>
      <c r="D16" s="74"/>
      <c r="E16" s="74"/>
      <c r="F16" s="75"/>
      <c r="G16" s="34">
        <f>G13+G15</f>
        <v>6617481.5622291761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48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1608096.5764784929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3022900.4193059001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2047597.7747596798</v>
      </c>
      <c r="H11" s="10" t="s">
        <v>4</v>
      </c>
      <c r="I11" s="1"/>
    </row>
    <row r="12" spans="1:9" x14ac:dyDescent="0.25">
      <c r="A12" s="1"/>
      <c r="B12" s="73" t="s">
        <v>48</v>
      </c>
      <c r="C12" s="74"/>
      <c r="D12" s="74"/>
      <c r="E12" s="74"/>
      <c r="F12" s="75"/>
      <c r="G12" s="34">
        <f>SUM(G9:G11)</f>
        <v>6678594.7705440726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104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4630996.9957843926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3" t="s">
        <v>28</v>
      </c>
      <c r="C11" s="74"/>
      <c r="D11" s="74"/>
      <c r="E11" s="74"/>
      <c r="F11" s="75"/>
      <c r="G11" s="34">
        <f>$G$9*$G$10/100</f>
        <v>78726.948928334677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105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-1148266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-991874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-156392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1</v>
      </c>
      <c r="H12" s="10" t="s">
        <v>4</v>
      </c>
      <c r="I12" s="1"/>
    </row>
    <row r="13" spans="1:9" x14ac:dyDescent="0.25">
      <c r="A13" s="1"/>
      <c r="B13" s="73" t="s">
        <v>76</v>
      </c>
      <c r="C13" s="74"/>
      <c r="D13" s="74"/>
      <c r="E13" s="74"/>
      <c r="F13" s="75"/>
      <c r="G13" s="34">
        <f>G11/G12</f>
        <v>-156392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6" t="s">
        <v>130</v>
      </c>
      <c r="C3" s="76"/>
      <c r="D3" s="76"/>
      <c r="E3" s="76"/>
      <c r="F3" s="76"/>
      <c r="G3" s="76"/>
      <c r="H3" s="1"/>
    </row>
    <row r="4" spans="1:8" ht="15" customHeight="1" x14ac:dyDescent="0.25">
      <c r="A4" s="1"/>
      <c r="B4" s="76"/>
      <c r="C4" s="76"/>
      <c r="D4" s="76"/>
      <c r="E4" s="76"/>
      <c r="F4" s="76"/>
      <c r="G4" s="7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3" t="s">
        <v>6</v>
      </c>
      <c r="C8" s="74"/>
      <c r="D8" s="74"/>
      <c r="E8" s="74"/>
      <c r="F8" s="74"/>
      <c r="G8" s="7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10</v>
      </c>
      <c r="E10" s="36">
        <v>13650</v>
      </c>
      <c r="F10" s="20">
        <f>E10/D10</f>
        <v>1365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25</v>
      </c>
      <c r="E11" s="36">
        <v>2400000</v>
      </c>
      <c r="F11" s="20">
        <f t="shared" ref="F11:F26" si="0">E11/D11</f>
        <v>96000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50</v>
      </c>
      <c r="E12" s="36">
        <v>1600000</v>
      </c>
      <c r="F12" s="20">
        <f t="shared" si="0"/>
        <v>32000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25</v>
      </c>
      <c r="E13" s="36">
        <v>200000</v>
      </c>
      <c r="F13" s="20">
        <f t="shared" si="0"/>
        <v>8000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75</v>
      </c>
      <c r="E14" s="36">
        <v>4000000</v>
      </c>
      <c r="F14" s="20">
        <f t="shared" si="0"/>
        <v>53333.333333333336</v>
      </c>
      <c r="G14" s="10" t="s">
        <v>4</v>
      </c>
      <c r="H14" s="1"/>
    </row>
    <row r="15" spans="1:8" x14ac:dyDescent="0.25">
      <c r="A15" s="1"/>
      <c r="B15" s="41" t="s">
        <v>110</v>
      </c>
      <c r="C15" s="39">
        <v>2015</v>
      </c>
      <c r="D15" s="39">
        <v>10</v>
      </c>
      <c r="E15" s="36">
        <v>700000</v>
      </c>
      <c r="F15" s="20">
        <f t="shared" si="0"/>
        <v>70000</v>
      </c>
      <c r="G15" s="10" t="s">
        <v>4</v>
      </c>
      <c r="H15" s="1"/>
    </row>
    <row r="16" spans="1:8" x14ac:dyDescent="0.25">
      <c r="A16" s="1"/>
      <c r="B16" s="41" t="s">
        <v>115</v>
      </c>
      <c r="C16" s="39">
        <v>2015</v>
      </c>
      <c r="D16" s="39">
        <v>25</v>
      </c>
      <c r="E16" s="36">
        <v>350000</v>
      </c>
      <c r="F16" s="20">
        <f t="shared" si="0"/>
        <v>14000</v>
      </c>
      <c r="G16" s="10" t="s">
        <v>4</v>
      </c>
      <c r="H16" s="1"/>
    </row>
    <row r="17" spans="1:8" ht="26.25" x14ac:dyDescent="0.25">
      <c r="A17" s="1"/>
      <c r="B17" s="41" t="s">
        <v>116</v>
      </c>
      <c r="C17" s="39">
        <v>2015</v>
      </c>
      <c r="D17" s="39">
        <v>25</v>
      </c>
      <c r="E17" s="36">
        <v>18378</v>
      </c>
      <c r="F17" s="20">
        <f t="shared" si="0"/>
        <v>735.12</v>
      </c>
      <c r="G17" s="10" t="s">
        <v>4</v>
      </c>
      <c r="H17" s="1"/>
    </row>
    <row r="18" spans="1:8" x14ac:dyDescent="0.25">
      <c r="A18" s="1"/>
      <c r="B18" s="41" t="s">
        <v>117</v>
      </c>
      <c r="C18" s="39">
        <v>2015</v>
      </c>
      <c r="D18" s="39">
        <v>75</v>
      </c>
      <c r="E18" s="36">
        <v>455273</v>
      </c>
      <c r="F18" s="20">
        <f t="shared" si="0"/>
        <v>6070.3066666666664</v>
      </c>
      <c r="G18" s="10" t="s">
        <v>4</v>
      </c>
      <c r="H18" s="1"/>
    </row>
    <row r="19" spans="1:8" x14ac:dyDescent="0.25">
      <c r="A19" s="1"/>
      <c r="B19" s="41" t="s">
        <v>118</v>
      </c>
      <c r="C19" s="39">
        <v>2015</v>
      </c>
      <c r="D19" s="39">
        <v>50</v>
      </c>
      <c r="E19" s="36">
        <v>11716</v>
      </c>
      <c r="F19" s="20">
        <f t="shared" si="0"/>
        <v>234.32</v>
      </c>
      <c r="G19" s="10" t="s">
        <v>4</v>
      </c>
      <c r="H19" s="1"/>
    </row>
    <row r="20" spans="1:8" x14ac:dyDescent="0.25">
      <c r="A20" s="1"/>
      <c r="B20" s="41" t="s">
        <v>119</v>
      </c>
      <c r="C20" s="39">
        <v>2015</v>
      </c>
      <c r="D20" s="39">
        <v>75</v>
      </c>
      <c r="E20" s="36">
        <v>416373</v>
      </c>
      <c r="F20" s="20">
        <f t="shared" si="0"/>
        <v>5551.64</v>
      </c>
      <c r="G20" s="10" t="s">
        <v>4</v>
      </c>
      <c r="H20" s="1"/>
    </row>
    <row r="21" spans="1:8" x14ac:dyDescent="0.25">
      <c r="A21" s="1"/>
      <c r="B21" s="41" t="s">
        <v>120</v>
      </c>
      <c r="C21" s="39">
        <v>2015</v>
      </c>
      <c r="D21" s="39">
        <v>75</v>
      </c>
      <c r="E21" s="36">
        <v>1541071</v>
      </c>
      <c r="F21" s="20">
        <f t="shared" si="0"/>
        <v>20547.613333333335</v>
      </c>
      <c r="G21" s="10" t="s">
        <v>4</v>
      </c>
      <c r="H21" s="1"/>
    </row>
    <row r="22" spans="1:8" x14ac:dyDescent="0.25">
      <c r="A22" s="1"/>
      <c r="B22" s="41" t="s">
        <v>121</v>
      </c>
      <c r="C22" s="39">
        <v>2015</v>
      </c>
      <c r="D22" s="39">
        <v>75</v>
      </c>
      <c r="E22" s="36">
        <v>7740</v>
      </c>
      <c r="F22" s="20">
        <f t="shared" si="0"/>
        <v>103.2</v>
      </c>
      <c r="G22" s="10" t="s">
        <v>4</v>
      </c>
      <c r="H22" s="1"/>
    </row>
    <row r="23" spans="1:8" ht="26.25" x14ac:dyDescent="0.25">
      <c r="A23" s="1"/>
      <c r="B23" s="41" t="s">
        <v>122</v>
      </c>
      <c r="C23" s="39">
        <v>2015</v>
      </c>
      <c r="D23" s="39">
        <v>50</v>
      </c>
      <c r="E23" s="36">
        <v>125966</v>
      </c>
      <c r="F23" s="20">
        <f t="shared" si="0"/>
        <v>2519.3200000000002</v>
      </c>
      <c r="G23" s="10" t="s">
        <v>4</v>
      </c>
      <c r="H23" s="1"/>
    </row>
    <row r="24" spans="1:8" ht="26.25" x14ac:dyDescent="0.25">
      <c r="A24" s="1"/>
      <c r="B24" s="41" t="s">
        <v>123</v>
      </c>
      <c r="C24" s="39">
        <v>2015</v>
      </c>
      <c r="D24" s="39">
        <v>25</v>
      </c>
      <c r="E24" s="36">
        <v>45685</v>
      </c>
      <c r="F24" s="20">
        <f t="shared" si="0"/>
        <v>1827.4</v>
      </c>
      <c r="G24" s="10" t="s">
        <v>4</v>
      </c>
      <c r="H24" s="1"/>
    </row>
    <row r="25" spans="1:8" ht="26.25" x14ac:dyDescent="0.25">
      <c r="A25" s="1"/>
      <c r="B25" s="41" t="s">
        <v>124</v>
      </c>
      <c r="C25" s="39">
        <v>2015</v>
      </c>
      <c r="D25" s="39">
        <v>10</v>
      </c>
      <c r="E25" s="36">
        <v>24920</v>
      </c>
      <c r="F25" s="20">
        <f t="shared" si="0"/>
        <v>2492</v>
      </c>
      <c r="G25" s="10" t="s">
        <v>4</v>
      </c>
      <c r="H25" s="1"/>
    </row>
    <row r="26" spans="1:8" x14ac:dyDescent="0.25">
      <c r="A26" s="1"/>
      <c r="B26" s="41" t="s">
        <v>125</v>
      </c>
      <c r="C26" s="39">
        <v>2015</v>
      </c>
      <c r="D26" s="39">
        <v>75</v>
      </c>
      <c r="E26" s="36">
        <v>293650</v>
      </c>
      <c r="F26" s="20">
        <f t="shared" si="0"/>
        <v>3915.3333333333335</v>
      </c>
      <c r="G26" s="10" t="s">
        <v>4</v>
      </c>
      <c r="H26" s="1"/>
    </row>
    <row r="27" spans="1:8" x14ac:dyDescent="0.25">
      <c r="A27" s="1"/>
      <c r="B27" s="73" t="s">
        <v>5</v>
      </c>
      <c r="C27" s="74"/>
      <c r="D27" s="74"/>
      <c r="E27" s="75"/>
      <c r="F27" s="34">
        <f>SUM(F10:F26)</f>
        <v>318694.58666666673</v>
      </c>
      <c r="G27" s="18" t="s">
        <v>4</v>
      </c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</sheetData>
  <sheetProtection password="C6BD" sheet="1" objects="1" scenarios="1"/>
  <mergeCells count="4">
    <mergeCell ref="B27:E2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2016-12-05T10:04:20Z</dcterms:modified>
</cp:coreProperties>
</file>