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D5" i="16"/>
  <c r="E6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<sst xmlns="http://schemas.openxmlformats.org/spreadsheetml/2006/main" count="112" uniqueCount="76">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</sst>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A14" sqref="A14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1509095.1696879244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34956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49935.84814533333</v>
      </c>
      <c r="C4" t="s">
        <v>11</v>
      </c>
    </row>
    <row r="5" spans="1:3" s="26" customFormat="1" x14ac:dyDescent="0.25">
      <c r="A5" s="3" t="s">
        <v>12</v>
      </c>
      <c r="B5" s="49">
        <f>SUM(B2:B4)</f>
        <v>1593987.0178332578</v>
      </c>
      <c r="C5" s="64" t="s">
        <v>11</v>
      </c>
    </row>
    <row r="6" spans="1:3" x14ac:dyDescent="0.25">
      <c r="A6" s="48" t="s">
        <v>0</v>
      </c>
      <c r="B6" s="39">
        <f>Investeringer!E3</f>
        <v>1913782.8510741892</v>
      </c>
      <c r="C6" s="23" t="s">
        <v>11</v>
      </c>
    </row>
    <row r="7" spans="1:3" x14ac:dyDescent="0.25">
      <c r="A7" s="4" t="s">
        <v>1</v>
      </c>
      <c r="B7" s="36">
        <f>Investeringer!F3</f>
        <v>937649.14505743561</v>
      </c>
      <c r="C7" t="s">
        <v>11</v>
      </c>
    </row>
    <row r="8" spans="1:3" x14ac:dyDescent="0.25">
      <c r="A8" s="4" t="s">
        <v>2</v>
      </c>
      <c r="B8" s="36">
        <f>Investeringer!G3</f>
        <v>34666.666666666672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110278.60400000001</v>
      </c>
      <c r="C9" t="s">
        <v>11</v>
      </c>
    </row>
    <row r="10" spans="1:3" s="22" customFormat="1" x14ac:dyDescent="0.25">
      <c r="A10" s="3" t="s">
        <v>48</v>
      </c>
      <c r="B10" s="49">
        <f>SUM(B6:B9)</f>
        <v>2996377.2667982914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2029632</v>
      </c>
      <c r="C11" t="s">
        <v>11</v>
      </c>
    </row>
    <row r="12" spans="1:3" s="22" customFormat="1" x14ac:dyDescent="0.25">
      <c r="A12" s="3" t="s">
        <v>70</v>
      </c>
      <c r="B12" s="49">
        <f>SUM(B11:B11)</f>
        <v>2029632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6619996.2846315494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6678594.7705440735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1141185</v>
      </c>
      <c r="C2" s="50">
        <v>0</v>
      </c>
      <c r="D2" s="50">
        <f>B2+C2</f>
        <v>1141185</v>
      </c>
      <c r="E2" s="51">
        <f>D2</f>
        <v>1141185</v>
      </c>
      <c r="F2" s="50">
        <v>1684060.2756167923</v>
      </c>
      <c r="G2" s="50">
        <v>0</v>
      </c>
      <c r="H2" s="50">
        <f>F2-G2</f>
        <v>1684060.2756167923</v>
      </c>
      <c r="I2" s="50">
        <f>AVERAGEIF(E2:E4,"&lt;&gt;0")</f>
        <v>1234602.8466879998</v>
      </c>
      <c r="J2" s="50">
        <v>1509095.1696879244</v>
      </c>
      <c r="K2" s="40">
        <f>IF(H2&gt;I2,IF(I2&gt;J2,I2,J2),H2)</f>
        <v>1509095.1696879244</v>
      </c>
    </row>
    <row r="3" spans="1:11" s="23" customFormat="1" x14ac:dyDescent="0.25">
      <c r="A3" s="28">
        <v>2014</v>
      </c>
      <c r="B3" s="50">
        <v>1143156</v>
      </c>
      <c r="C3" s="50"/>
      <c r="D3" s="50">
        <f t="shared" ref="D3:D4" si="0">B3+C3</f>
        <v>1143156</v>
      </c>
      <c r="E3" s="51">
        <f>D3*Pristalsregulering!C7</f>
        <v>1144070.5248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1396472</v>
      </c>
      <c r="C4" s="50"/>
      <c r="D4" s="50">
        <f t="shared" si="0"/>
        <v>1396472</v>
      </c>
      <c r="E4" s="51">
        <f>D4*Pristalsregulering!$C$6*Pristalsregulering!$C$7</f>
        <v>1418553.0152639998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 t="shared" ref="D3" si="0">B3</f>
        <v>0</v>
      </c>
      <c r="E3" s="36">
        <f>C3</f>
        <v>0</v>
      </c>
      <c r="F3" s="46">
        <f>IF(D4=0,0,AVERAGEIF(D4:D6,"&lt;&gt;0"))+D3</f>
        <v>20000</v>
      </c>
      <c r="G3" s="39">
        <f>IF(E4=0,0,AVERAGEIF(E4:E6,"&lt;&gt;0"))+E3</f>
        <v>14956</v>
      </c>
      <c r="H3" s="59">
        <f>SUM(F3:G3)</f>
        <v>34956</v>
      </c>
    </row>
    <row r="4" spans="1:8" x14ac:dyDescent="0.25">
      <c r="A4" s="28">
        <v>2015</v>
      </c>
      <c r="B4" s="36">
        <v>20000</v>
      </c>
      <c r="C4" s="36">
        <v>14956</v>
      </c>
      <c r="D4" s="46">
        <f>B4</f>
        <v>20000</v>
      </c>
      <c r="E4" s="36">
        <f>C4</f>
        <v>14956</v>
      </c>
      <c r="F4" s="46"/>
      <c r="G4" s="39"/>
      <c r="H4" s="55"/>
    </row>
    <row r="5" spans="1:8" x14ac:dyDescent="0.25">
      <c r="A5" s="28">
        <v>2014</v>
      </c>
      <c r="B5" s="36"/>
      <c r="C5" s="36"/>
      <c r="D5" s="46">
        <f>B5*Pristalsregulering!$C$7</f>
        <v>0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17850</v>
      </c>
      <c r="C3" s="43">
        <v>32191</v>
      </c>
      <c r="D3" s="43">
        <v>0</v>
      </c>
      <c r="E3" s="42">
        <f>B3</f>
        <v>17850</v>
      </c>
      <c r="F3" s="43">
        <f t="shared" ref="F3:G3" si="0">C3</f>
        <v>32191</v>
      </c>
      <c r="G3" s="44">
        <f t="shared" si="0"/>
        <v>0</v>
      </c>
      <c r="H3" s="45">
        <f>IF(E3=0,0,AVERAGEIF(E3:E5,"&lt;&gt;0"))+IF(F3=0,0,AVERAGEIF(F3:F5,"&lt;&gt;0"))+IF(G3=0,0,AVERAGEIF(G3:G5,"&lt;&gt;0"))</f>
        <v>49935.84814533333</v>
      </c>
    </row>
    <row r="4" spans="1:8" x14ac:dyDescent="0.25">
      <c r="A4" s="31">
        <v>2014</v>
      </c>
      <c r="B4" s="42">
        <v>14790</v>
      </c>
      <c r="C4" s="43">
        <v>37138</v>
      </c>
      <c r="D4" s="43">
        <v>2650</v>
      </c>
      <c r="E4" s="42">
        <f>B4*Pristalsregulering!$C$7</f>
        <v>14801.831999999999</v>
      </c>
      <c r="F4" s="43">
        <f>C4*Pristalsregulering!$C$7</f>
        <v>37167.710399999996</v>
      </c>
      <c r="G4" s="44">
        <f>D4*Pristalsregulering!$C$7</f>
        <v>2652.12</v>
      </c>
      <c r="H4" s="43"/>
    </row>
    <row r="5" spans="1:8" x14ac:dyDescent="0.25">
      <c r="A5" s="31">
        <v>2013</v>
      </c>
      <c r="B5" s="42">
        <v>16118</v>
      </c>
      <c r="C5" s="43">
        <v>30935</v>
      </c>
      <c r="D5" s="43">
        <v>0</v>
      </c>
      <c r="E5" s="42">
        <f>B5*Pristalsregulering!$C$7*Pristalsregulering!$C$6</f>
        <v>16372.857815999998</v>
      </c>
      <c r="F5" s="43">
        <f>C5*Pristalsregulering!$C$7*Pristalsregulering!$C$6</f>
        <v>31424.144219999995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1757862.2856033708</v>
      </c>
      <c r="C3" s="39">
        <v>910539.47833333327</v>
      </c>
      <c r="D3" s="41">
        <v>34666.666666666672</v>
      </c>
      <c r="E3" s="36">
        <f>B3*Pristalsregulering!C2*Pristalsregulering!C3*Pristalsregulering!C4*Pristalsregulering!C5*Pristalsregulering!C6*Pristalsregulering!C7</f>
        <v>1913782.8510741892</v>
      </c>
      <c r="F3" s="36">
        <v>937649.14505743561</v>
      </c>
      <c r="G3" s="36">
        <f>D3</f>
        <v>34666.666666666672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E4" sqref="E4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109940</v>
      </c>
      <c r="D3" s="39">
        <v>0</v>
      </c>
      <c r="E3" s="41">
        <v>0</v>
      </c>
      <c r="F3" s="39">
        <f>B3</f>
        <v>0</v>
      </c>
      <c r="G3" s="39">
        <f>C3</f>
        <v>109940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109940</v>
      </c>
      <c r="L3" s="44">
        <f>AVERAGE(H3:H5)+AVERAGE(I3:I5)</f>
        <v>338.60399999999998</v>
      </c>
      <c r="M3" s="45">
        <f>SUM(J3:L3)</f>
        <v>110278.60400000001</v>
      </c>
      <c r="N3" s="23"/>
    </row>
    <row r="4" spans="1:14" x14ac:dyDescent="0.25">
      <c r="A4" s="28">
        <v>2014</v>
      </c>
      <c r="B4" s="46">
        <v>0</v>
      </c>
      <c r="C4" s="39">
        <v>190662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190814.52959999998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92452</v>
      </c>
      <c r="D5" s="39">
        <v>1000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93913.851023999989</v>
      </c>
      <c r="H5" s="39">
        <f>IF(D5="","",D5*Pristalsregulering!$C$7*Pristalsregulering!$C$6)</f>
        <v>1015.8119999999999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51493</v>
      </c>
      <c r="G2" s="43">
        <v>1945616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2029632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2016-11-21T15:05:44Z</dcterms:modified>
</cp:coreProperties>
</file>