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<sst xmlns="http://schemas.openxmlformats.org/spreadsheetml/2006/main" count="110" uniqueCount="76">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</sst>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963480.50787322386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21594.960059999998</v>
      </c>
      <c r="C4" t="s">
        <v>11</v>
      </c>
    </row>
    <row r="5" spans="1:3" s="26" customFormat="1" x14ac:dyDescent="0.25">
      <c r="A5" s="3" t="s">
        <v>12</v>
      </c>
      <c r="B5" s="48">
        <f>SUM(B2:B4)</f>
        <v>1035075.4679332238</v>
      </c>
      <c r="C5" s="61" t="s">
        <v>11</v>
      </c>
    </row>
    <row r="6" spans="1:3" x14ac:dyDescent="0.25">
      <c r="A6" s="47" t="s">
        <v>0</v>
      </c>
      <c r="B6" s="38">
        <f>Investeringer!E3</f>
        <v>533906.65065254935</v>
      </c>
      <c r="C6" s="23" t="s">
        <v>11</v>
      </c>
    </row>
    <row r="7" spans="1:3" x14ac:dyDescent="0.25">
      <c r="A7" s="4" t="s">
        <v>1</v>
      </c>
      <c r="B7" s="35">
        <f>Investeringer!F3</f>
        <v>261151.71166977091</v>
      </c>
      <c r="C7" t="s">
        <v>11</v>
      </c>
    </row>
    <row r="8" spans="1:3" x14ac:dyDescent="0.25">
      <c r="A8" s="4" t="s">
        <v>2</v>
      </c>
      <c r="B8" s="35">
        <f>Investeringer!G3</f>
        <v>70000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4692</v>
      </c>
      <c r="C9" t="s">
        <v>11</v>
      </c>
    </row>
    <row r="10" spans="1:3" s="22" customFormat="1" x14ac:dyDescent="0.25">
      <c r="A10" s="3" t="s">
        <v>48</v>
      </c>
      <c r="B10" s="48">
        <f>SUM(B6:B9)</f>
        <v>869750.36232232023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omkostninger'!N2</f>
        <v>1660073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1660073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3564898.8302555438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3596454.3878272697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60</v>
      </c>
      <c r="D1" s="58" t="s">
        <v>61</v>
      </c>
      <c r="E1" s="58" t="s">
        <v>53</v>
      </c>
      <c r="F1" s="52" t="s">
        <v>62</v>
      </c>
      <c r="G1" s="52" t="s">
        <v>71</v>
      </c>
      <c r="H1" s="52" t="s">
        <v>63</v>
      </c>
      <c r="I1" s="52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1091305</v>
      </c>
      <c r="C2" s="49">
        <v>0</v>
      </c>
      <c r="D2" s="49">
        <f>B2+C2</f>
        <v>1091305</v>
      </c>
      <c r="E2" s="50">
        <f>D2</f>
        <v>1091305</v>
      </c>
      <c r="F2" s="49">
        <v>963480.50787322386</v>
      </c>
      <c r="G2" s="49">
        <v>0</v>
      </c>
      <c r="H2" s="49">
        <f>F2-G2</f>
        <v>963480.50787322386</v>
      </c>
      <c r="I2" s="49">
        <f>AVERAGEIF(E2:E4,"&lt;&gt;0")</f>
        <v>977302.23810933332</v>
      </c>
      <c r="J2" s="49">
        <v>643134.85201036755</v>
      </c>
      <c r="K2" s="39">
        <f>IF(H2&gt;I2,IF(I2&gt;J2,I2,J2),H2)</f>
        <v>963480.50787322386</v>
      </c>
    </row>
    <row r="3" spans="1:11" s="23" customFormat="1" x14ac:dyDescent="0.25">
      <c r="A3" s="28">
        <v>2014</v>
      </c>
      <c r="B3" s="49">
        <v>1045305</v>
      </c>
      <c r="C3" s="49"/>
      <c r="D3" s="49">
        <f t="shared" ref="D3:D4" si="0">B3+C3</f>
        <v>1045305</v>
      </c>
      <c r="E3" s="50">
        <f>D3*Pristalsregulering!C7</f>
        <v>1046141.2439999999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782094</v>
      </c>
      <c r="C4" s="49"/>
      <c r="D4" s="49">
        <f t="shared" si="0"/>
        <v>782094</v>
      </c>
      <c r="E4" s="50">
        <f>D4*Pristalsregulering!$C$6*Pristalsregulering!$C$7</f>
        <v>794460.47032799979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73</v>
      </c>
      <c r="C1" s="72" t="s">
        <v>74</v>
      </c>
      <c r="D1" s="72" t="s">
        <v>75</v>
      </c>
      <c r="E1" s="62"/>
    </row>
    <row r="2" spans="1:5" ht="30.75" thickTop="1" x14ac:dyDescent="0.25">
      <c r="A2" s="17" t="s">
        <v>13</v>
      </c>
      <c r="B2" s="34" t="s">
        <v>56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50000</v>
      </c>
      <c r="C3" s="74">
        <f>B3</f>
        <v>50000</v>
      </c>
      <c r="D3" s="74">
        <f>IF(C4=0,0,AVERAGEIF(C4:C6,"&lt;&gt;0"))+C3</f>
        <v>50000</v>
      </c>
      <c r="E3" s="56">
        <f>SUM(D3:D3)</f>
        <v>50000</v>
      </c>
    </row>
    <row r="4" spans="1:5" x14ac:dyDescent="0.25">
      <c r="A4" s="28">
        <v>2015</v>
      </c>
      <c r="B4" s="35"/>
      <c r="C4" s="74">
        <f>B4</f>
        <v>0</v>
      </c>
      <c r="D4" s="74"/>
      <c r="E4" s="54"/>
    </row>
    <row r="5" spans="1:5" x14ac:dyDescent="0.25">
      <c r="A5" s="28">
        <v>2014</v>
      </c>
      <c r="B5" s="35"/>
      <c r="C5" s="74">
        <f>B5*Pristalsregulering!$C$7</f>
        <v>0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15050</v>
      </c>
      <c r="C3" s="42">
        <v>7945</v>
      </c>
      <c r="D3" s="42">
        <v>0</v>
      </c>
      <c r="E3" s="41">
        <f>B3</f>
        <v>15050</v>
      </c>
      <c r="F3" s="42">
        <f t="shared" ref="F3:G3" si="0">C3</f>
        <v>7945</v>
      </c>
      <c r="G3" s="43">
        <f t="shared" si="0"/>
        <v>0</v>
      </c>
      <c r="H3" s="44">
        <f>IF(E3=0,0,AVERAGEIF(E3:E5,"&lt;&gt;0"))+IF(F3=0,0,AVERAGEIF(F3:F5,"&lt;&gt;0"))+IF(G3=0,0,AVERAGEIF(G3:G5,"&lt;&gt;0"))</f>
        <v>21594.960059999998</v>
      </c>
    </row>
    <row r="4" spans="1:8" x14ac:dyDescent="0.25">
      <c r="A4" s="31">
        <v>2014</v>
      </c>
      <c r="B4" s="41">
        <v>12600</v>
      </c>
      <c r="C4" s="42">
        <v>9501</v>
      </c>
      <c r="D4" s="42">
        <v>0</v>
      </c>
      <c r="E4" s="41">
        <f>B4*Pristalsregulering!$C$7</f>
        <v>12610.079999999998</v>
      </c>
      <c r="F4" s="42">
        <f>C4*Pristalsregulering!$C$7</f>
        <v>9508.6007999999983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12600</v>
      </c>
      <c r="C5" s="42">
        <v>6765</v>
      </c>
      <c r="D5" s="42">
        <v>0</v>
      </c>
      <c r="E5" s="41">
        <f>B5*Pristalsregulering!$C$7*Pristalsregulering!$C$6</f>
        <v>12799.231199999997</v>
      </c>
      <c r="F5" s="42">
        <f>C5*Pristalsregulering!$C$7*Pristalsregulering!$C$6</f>
        <v>6871.9681799999989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68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490407.97114894184</v>
      </c>
      <c r="C3" s="38">
        <v>257029.6816666667</v>
      </c>
      <c r="D3" s="40">
        <v>70000</v>
      </c>
      <c r="E3" s="35">
        <f>B3*Pristalsregulering!C2*Pristalsregulering!C3*Pristalsregulering!C4*Pristalsregulering!C5*Pristalsregulering!C6*Pristalsregulering!C7</f>
        <v>533906.65065254935</v>
      </c>
      <c r="F3" s="35">
        <v>261151.71166977091</v>
      </c>
      <c r="G3" s="35">
        <f>D3</f>
        <v>70000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4692</v>
      </c>
      <c r="D3" s="38">
        <v>0</v>
      </c>
      <c r="E3" s="40">
        <v>0</v>
      </c>
      <c r="F3" s="38">
        <f>B3</f>
        <v>0</v>
      </c>
      <c r="G3" s="38">
        <f>C3</f>
        <v>4692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4692</v>
      </c>
      <c r="L3" s="43">
        <f>AVERAGE(H3:H5)+AVERAGE(I3:I5)</f>
        <v>0</v>
      </c>
      <c r="M3" s="44">
        <f>SUM(J3:L3)</f>
        <v>4692</v>
      </c>
      <c r="N3" s="23"/>
    </row>
    <row r="4" spans="1:14" x14ac:dyDescent="0.25">
      <c r="A4" s="28">
        <v>2014</v>
      </c>
      <c r="B4" s="45">
        <v>0</v>
      </c>
      <c r="C4" s="38">
        <v>28951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28974.160799999998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6632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6736.8651839999993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39</v>
      </c>
      <c r="L1" s="65" t="s">
        <v>57</v>
      </c>
      <c r="M1" s="66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1627550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1660073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58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2016-09-29T11:57:29Z</dcterms:modified>
</cp:coreProperties>
</file>