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6880" yWindow="0" windowWidth="20520" windowHeight="1135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E35" i="13" l="1"/>
  <c r="G35" i="13" s="1"/>
  <c r="E27" i="13"/>
  <c r="E19" i="13"/>
  <c r="E15" i="13"/>
  <c r="G11" i="12"/>
  <c r="E16" i="2" s="1"/>
  <c r="G23" i="12"/>
  <c r="E18" i="2" s="1"/>
  <c r="G17" i="12"/>
  <c r="E17" i="2" s="1"/>
  <c r="F10" i="11"/>
  <c r="F11" i="11" s="1"/>
  <c r="G29" i="12" s="1"/>
  <c r="G13" i="10"/>
  <c r="E14" i="2" s="1"/>
  <c r="G14" i="2" s="1"/>
  <c r="G12" i="7"/>
  <c r="G15" i="6"/>
  <c r="G15" i="5"/>
  <c r="G15" i="4"/>
  <c r="E22" i="2"/>
  <c r="G22" i="2" s="1"/>
  <c r="E10" i="2"/>
  <c r="E10" i="4" s="1"/>
  <c r="E10" i="5" s="1"/>
  <c r="E10" i="6" s="1"/>
  <c r="G30" i="12" l="1"/>
  <c r="E19" i="2" s="1"/>
  <c r="E20" i="2" s="1"/>
  <c r="G20" i="2" s="1"/>
  <c r="E28" i="13"/>
  <c r="G28" i="13" s="1"/>
  <c r="G9" i="9"/>
  <c r="E9" i="2"/>
  <c r="G11" i="9" l="1"/>
  <c r="E11" i="2" s="1"/>
  <c r="E9" i="4" l="1"/>
  <c r="E12" i="2"/>
  <c r="G12" i="2" s="1"/>
  <c r="G23" i="2" s="1"/>
  <c r="E11" i="4" l="1"/>
  <c r="E12" i="4"/>
  <c r="E9" i="5" s="1"/>
  <c r="E13" i="4" l="1"/>
  <c r="G13" i="4" s="1"/>
  <c r="G16" i="4" s="1"/>
  <c r="E12" i="5"/>
  <c r="E9" i="6"/>
  <c r="E11" i="5"/>
  <c r="E13" i="5" s="1"/>
  <c r="G13" i="5" s="1"/>
  <c r="G16" i="5" s="1"/>
  <c r="E12" i="6" l="1"/>
  <c r="E11" i="6"/>
  <c r="E13" i="6" s="1"/>
  <c r="G13" i="6" s="1"/>
  <c r="G16" i="6" s="1"/>
</calcChain>
</file>

<file path=xl/sharedStrings.xml><?xml version="1.0" encoding="utf-8"?>
<sst xmlns="http://schemas.openxmlformats.org/spreadsheetml/2006/main" count="244" uniqueCount="119">
  <si>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</si>
  <si>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</si>
  <si>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</si>
  <si>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</si>
  <si>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</si>
  <si>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</si>
  <si>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</si>
  <si>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</si>
  <si>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</si>
  <si>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</si>
  <si>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</si>
  <si>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</si>
  <si>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</si>
  <si>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</si>
  <si>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</si>
  <si>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</si>
  <si>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</si>
  <si>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</si>
  <si>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</si>
  <si>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</si>
  <si>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</si>
  <si>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</si>
  <si>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</si>
  <si>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</si>
  <si>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</si>
  <si>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</si>
  <si>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</si>
  <si>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</si>
  <si>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</si>
  <si>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</si>
  <si>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</si>
  <si>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</si>
  <si>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</si>
  <si>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</si>
  <si>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</si>
  <si>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</si>
  <si>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</si>
  <si>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</si>
  <si>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</si>
  <si>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</si>
  <si>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</si>
  <si>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</si>
  <si>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</si>
  <si>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</si>
  <si>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</si>
  <si>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</si>
  <si>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</si>
  <si>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</si>
  <si>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</si>
  <si>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</si>
  <si>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</si>
  <si>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</si>
  <si>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</si>
  <si>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</si>
  <si>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</si>
  <si>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</si>
  <si>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</si>
  <si>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</si>
  <si>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</si>
  <si>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</si>
  <si>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</si>
  <si>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</si>
  <si>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</si>
  <si>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</si>
  <si>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</si>
  <si>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</si>
  <si>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</si>
  <si>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</si>
  <si>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</si>
  <si>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</si>
  <si>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</si>
  <si>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</si>
  <si>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</si>
  <si>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</si>
  <si>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</si>
  <si>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</si>
  <si>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</si>
  <si>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</si>
  <si>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</si>
  <si>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</si>
  <si>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</si>
  <si>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</si>
  <si>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</si>
  <si>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</si>
  <si>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</si>
  <si>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</si>
  <si>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</si>
  <si>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</si>
  <si>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</si>
  <si>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</si>
  <si>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</si>
  <si>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</si>
  <si>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</si>
  <si>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</si>
  <si>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</si>
  <si>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</si>
  <si>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</si>
  <si>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</si>
  <si>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</si>
  <si>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</si>
  <si>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</si>
  <si>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</si>
  <si>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</si>
  <si>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</si>
  <si>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</si>
  <si>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</si>
  <si>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</si>
  <si>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</si>
  <si>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</si>
  <si>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</si>
  <si>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Afregningsmålere, elektroniske &gt; Ø110 mm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</si>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</sst>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116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4" t="s">
        <v>81</v>
      </c>
      <c r="C9" s="75"/>
      <c r="D9" s="75"/>
      <c r="E9" s="75"/>
      <c r="F9" s="76"/>
      <c r="G9" s="36">
        <v>1921636</v>
      </c>
      <c r="H9" s="10" t="s">
        <v>4</v>
      </c>
      <c r="I9" s="1"/>
    </row>
    <row r="10" spans="1:9" x14ac:dyDescent="0.25">
      <c r="A10" s="1"/>
      <c r="B10" s="74" t="s">
        <v>82</v>
      </c>
      <c r="C10" s="75"/>
      <c r="D10" s="75"/>
      <c r="E10" s="75"/>
      <c r="F10" s="76"/>
      <c r="G10" s="36">
        <v>1814000</v>
      </c>
      <c r="H10" s="10" t="s">
        <v>4</v>
      </c>
      <c r="I10" s="1"/>
    </row>
    <row r="11" spans="1:9" x14ac:dyDescent="0.25">
      <c r="A11" s="1"/>
      <c r="B11" s="81" t="s">
        <v>83</v>
      </c>
      <c r="C11" s="82"/>
      <c r="D11" s="82"/>
      <c r="E11" s="82"/>
      <c r="F11" s="83"/>
      <c r="G11" s="34">
        <f>G9-G10</f>
        <v>107636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4" t="s">
        <v>85</v>
      </c>
      <c r="C15" s="75"/>
      <c r="D15" s="75"/>
      <c r="E15" s="75"/>
      <c r="F15" s="76"/>
      <c r="G15" s="36">
        <v>-2869</v>
      </c>
      <c r="H15" s="10" t="s">
        <v>4</v>
      </c>
      <c r="I15" s="1"/>
    </row>
    <row r="16" spans="1:9" x14ac:dyDescent="0.25">
      <c r="A16" s="1"/>
      <c r="B16" s="74" t="s">
        <v>86</v>
      </c>
      <c r="C16" s="75"/>
      <c r="D16" s="75"/>
      <c r="E16" s="75"/>
      <c r="F16" s="76"/>
      <c r="G16" s="36">
        <v>-25000</v>
      </c>
      <c r="H16" s="10" t="s">
        <v>4</v>
      </c>
      <c r="I16" s="1"/>
    </row>
    <row r="17" spans="1:9" x14ac:dyDescent="0.25">
      <c r="A17" s="1"/>
      <c r="B17" s="81" t="s">
        <v>87</v>
      </c>
      <c r="C17" s="82"/>
      <c r="D17" s="82"/>
      <c r="E17" s="82"/>
      <c r="F17" s="83"/>
      <c r="G17" s="34">
        <f>G15-G16</f>
        <v>22131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4" t="s">
        <v>95</v>
      </c>
      <c r="C21" s="75"/>
      <c r="D21" s="75"/>
      <c r="E21" s="75"/>
      <c r="F21" s="76"/>
      <c r="G21" s="36">
        <v>0</v>
      </c>
      <c r="H21" s="10" t="s">
        <v>4</v>
      </c>
      <c r="I21" s="1"/>
    </row>
    <row r="22" spans="1:9" x14ac:dyDescent="0.25">
      <c r="A22" s="1"/>
      <c r="B22" s="74" t="s">
        <v>97</v>
      </c>
      <c r="C22" s="75"/>
      <c r="D22" s="75"/>
      <c r="E22" s="75"/>
      <c r="F22" s="76"/>
      <c r="G22" s="36">
        <v>0</v>
      </c>
      <c r="H22" s="10" t="s">
        <v>4</v>
      </c>
      <c r="I22" s="1"/>
    </row>
    <row r="23" spans="1:9" x14ac:dyDescent="0.25">
      <c r="A23" s="1"/>
      <c r="B23" s="81" t="s">
        <v>96</v>
      </c>
      <c r="C23" s="82"/>
      <c r="D23" s="82"/>
      <c r="E23" s="82"/>
      <c r="F23" s="83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4" t="s">
        <v>89</v>
      </c>
      <c r="C27" s="75"/>
      <c r="D27" s="75"/>
      <c r="E27" s="75"/>
      <c r="F27" s="76"/>
      <c r="G27" s="36">
        <v>0</v>
      </c>
      <c r="H27" s="10" t="s">
        <v>4</v>
      </c>
      <c r="I27" s="1"/>
    </row>
    <row r="28" spans="1:9" x14ac:dyDescent="0.25">
      <c r="A28" s="1"/>
      <c r="B28" s="74" t="s">
        <v>90</v>
      </c>
      <c r="C28" s="75"/>
      <c r="D28" s="75"/>
      <c r="E28" s="75"/>
      <c r="F28" s="76"/>
      <c r="G28" s="36">
        <v>68500</v>
      </c>
      <c r="H28" s="10" t="s">
        <v>4</v>
      </c>
      <c r="I28" s="1"/>
    </row>
    <row r="29" spans="1:9" x14ac:dyDescent="0.25">
      <c r="A29" s="1"/>
      <c r="B29" s="74" t="s">
        <v>91</v>
      </c>
      <c r="C29" s="75"/>
      <c r="D29" s="75"/>
      <c r="E29" s="75"/>
      <c r="F29" s="76"/>
      <c r="G29" s="20">
        <f>'Fane 6. Gen. inv. i 2015'!F11</f>
        <v>71336</v>
      </c>
      <c r="H29" s="10" t="s">
        <v>4</v>
      </c>
      <c r="I29" s="1"/>
    </row>
    <row r="30" spans="1:9" x14ac:dyDescent="0.25">
      <c r="A30" s="1"/>
      <c r="B30" s="81" t="s">
        <v>88</v>
      </c>
      <c r="C30" s="82"/>
      <c r="D30" s="82"/>
      <c r="E30" s="82"/>
      <c r="F30" s="83"/>
      <c r="G30" s="34">
        <f>G29-G27+G29-G28</f>
        <v>74172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117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49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8" t="s">
        <v>51</v>
      </c>
      <c r="C9" s="79"/>
      <c r="D9" s="79"/>
      <c r="E9" s="79"/>
      <c r="F9" s="80"/>
      <c r="G9" s="37">
        <v>4754647</v>
      </c>
      <c r="H9" s="16" t="s">
        <v>4</v>
      </c>
      <c r="I9" s="1"/>
    </row>
    <row r="10" spans="1:9" x14ac:dyDescent="0.25">
      <c r="A10" s="1"/>
      <c r="B10" s="81" t="s">
        <v>52</v>
      </c>
      <c r="C10" s="82"/>
      <c r="D10" s="82"/>
      <c r="E10" s="82"/>
      <c r="F10" s="82"/>
      <c r="G10" s="82"/>
      <c r="H10" s="83"/>
      <c r="I10" s="1"/>
    </row>
    <row r="11" spans="1:9" x14ac:dyDescent="0.25">
      <c r="A11" s="1"/>
      <c r="B11" s="74" t="s">
        <v>53</v>
      </c>
      <c r="C11" s="75"/>
      <c r="D11" s="76"/>
      <c r="E11" s="36">
        <v>1469591</v>
      </c>
      <c r="F11" s="10" t="s">
        <v>4</v>
      </c>
      <c r="G11" s="19"/>
      <c r="H11" s="25"/>
      <c r="I11" s="1"/>
    </row>
    <row r="12" spans="1:9" x14ac:dyDescent="0.25">
      <c r="A12" s="1"/>
      <c r="B12" s="74" t="s">
        <v>54</v>
      </c>
      <c r="C12" s="75"/>
      <c r="D12" s="76"/>
      <c r="E12" s="36">
        <v>149198</v>
      </c>
      <c r="F12" s="10" t="s">
        <v>4</v>
      </c>
      <c r="G12" s="13"/>
      <c r="H12" s="26"/>
      <c r="I12" s="1"/>
    </row>
    <row r="13" spans="1:9" x14ac:dyDescent="0.25">
      <c r="A13" s="1"/>
      <c r="B13" s="74" t="s">
        <v>55</v>
      </c>
      <c r="C13" s="75"/>
      <c r="D13" s="76"/>
      <c r="E13" s="36">
        <v>123469</v>
      </c>
      <c r="F13" s="10" t="s">
        <v>4</v>
      </c>
      <c r="G13" s="13"/>
      <c r="H13" s="26"/>
      <c r="I13" s="1"/>
    </row>
    <row r="14" spans="1:9" x14ac:dyDescent="0.25">
      <c r="A14" s="1"/>
      <c r="B14" s="74" t="s">
        <v>56</v>
      </c>
      <c r="C14" s="75"/>
      <c r="D14" s="76"/>
      <c r="E14" s="36">
        <v>0</v>
      </c>
      <c r="F14" s="10" t="s">
        <v>4</v>
      </c>
      <c r="G14" s="13"/>
      <c r="H14" s="26"/>
      <c r="I14" s="1"/>
    </row>
    <row r="15" spans="1:9" x14ac:dyDescent="0.25">
      <c r="A15" s="1"/>
      <c r="B15" s="78" t="s">
        <v>57</v>
      </c>
      <c r="C15" s="79"/>
      <c r="D15" s="80"/>
      <c r="E15" s="33">
        <f>SUM(E11:E14)</f>
        <v>1742258</v>
      </c>
      <c r="F15" s="16" t="s">
        <v>4</v>
      </c>
      <c r="G15" s="13"/>
      <c r="H15" s="26"/>
      <c r="I15" s="1"/>
    </row>
    <row r="16" spans="1:9" x14ac:dyDescent="0.25">
      <c r="A16" s="1"/>
      <c r="B16" s="74" t="s">
        <v>58</v>
      </c>
      <c r="C16" s="75"/>
      <c r="D16" s="76"/>
      <c r="E16" s="36">
        <v>328919</v>
      </c>
      <c r="F16" s="10" t="s">
        <v>4</v>
      </c>
      <c r="G16" s="13"/>
      <c r="H16" s="26"/>
      <c r="I16" s="1"/>
    </row>
    <row r="17" spans="1:9" x14ac:dyDescent="0.25">
      <c r="A17" s="1"/>
      <c r="B17" s="74" t="s">
        <v>59</v>
      </c>
      <c r="C17" s="75"/>
      <c r="D17" s="76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4" t="s">
        <v>60</v>
      </c>
      <c r="C18" s="75"/>
      <c r="D18" s="76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78" t="s">
        <v>61</v>
      </c>
      <c r="C19" s="79"/>
      <c r="D19" s="80"/>
      <c r="E19" s="33">
        <f>SUM(E16:E18)</f>
        <v>328919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8" t="s">
        <v>62</v>
      </c>
      <c r="C20" s="69"/>
      <c r="D20" s="70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8" t="s">
        <v>63</v>
      </c>
      <c r="C21" s="69"/>
      <c r="D21" s="70"/>
      <c r="E21" s="36">
        <v>-713360</v>
      </c>
      <c r="F21" s="10" t="s">
        <v>4</v>
      </c>
      <c r="G21" s="13"/>
      <c r="H21" s="26"/>
      <c r="I21" s="1"/>
    </row>
    <row r="22" spans="1:9" x14ac:dyDescent="0.25">
      <c r="A22" s="1"/>
      <c r="B22" s="74" t="s">
        <v>64</v>
      </c>
      <c r="C22" s="75"/>
      <c r="D22" s="76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4" t="s">
        <v>65</v>
      </c>
      <c r="C23" s="75"/>
      <c r="D23" s="76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8" t="s">
        <v>66</v>
      </c>
      <c r="C24" s="69"/>
      <c r="D24" s="70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8" t="s">
        <v>67</v>
      </c>
      <c r="C25" s="69"/>
      <c r="D25" s="70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8" t="s">
        <v>68</v>
      </c>
      <c r="C26" s="69"/>
      <c r="D26" s="70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78" t="s">
        <v>69</v>
      </c>
      <c r="C27" s="79"/>
      <c r="D27" s="80"/>
      <c r="E27" s="33">
        <f>SUM(E20:E26)</f>
        <v>-713360</v>
      </c>
      <c r="F27" s="16" t="s">
        <v>4</v>
      </c>
      <c r="G27" s="14"/>
      <c r="H27" s="27"/>
      <c r="I27" s="1"/>
    </row>
    <row r="28" spans="1:9" x14ac:dyDescent="0.25">
      <c r="A28" s="1"/>
      <c r="B28" s="78" t="s">
        <v>70</v>
      </c>
      <c r="C28" s="79"/>
      <c r="D28" s="80"/>
      <c r="E28" s="33">
        <f>E15+E19+E27</f>
        <v>1357817</v>
      </c>
      <c r="F28" s="16" t="s">
        <v>4</v>
      </c>
      <c r="G28" s="31">
        <f>IF(E28&lt;0,0,-E28)</f>
        <v>-1357817</v>
      </c>
      <c r="H28" s="16" t="s">
        <v>4</v>
      </c>
      <c r="I28" s="1"/>
    </row>
    <row r="29" spans="1:9" x14ac:dyDescent="0.25">
      <c r="A29" s="1"/>
      <c r="B29" s="81" t="s">
        <v>71</v>
      </c>
      <c r="C29" s="82"/>
      <c r="D29" s="82"/>
      <c r="E29" s="82"/>
      <c r="F29" s="82"/>
      <c r="G29" s="82"/>
      <c r="H29" s="83"/>
      <c r="I29" s="1"/>
    </row>
    <row r="30" spans="1:9" x14ac:dyDescent="0.25">
      <c r="A30" s="1"/>
      <c r="B30" s="78" t="s">
        <v>71</v>
      </c>
      <c r="C30" s="79"/>
      <c r="D30" s="80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111</v>
      </c>
      <c r="C31" s="82"/>
      <c r="D31" s="82"/>
      <c r="E31" s="82"/>
      <c r="F31" s="82"/>
      <c r="G31" s="82"/>
      <c r="H31" s="83"/>
      <c r="I31" s="1"/>
    </row>
    <row r="32" spans="1:9" ht="30" customHeight="1" x14ac:dyDescent="0.25">
      <c r="A32" s="1"/>
      <c r="B32" s="68" t="s">
        <v>112</v>
      </c>
      <c r="C32" s="69"/>
      <c r="D32" s="70"/>
      <c r="E32" s="36">
        <v>4514500</v>
      </c>
      <c r="F32" s="10" t="s">
        <v>4</v>
      </c>
      <c r="G32" s="19"/>
      <c r="H32" s="25"/>
      <c r="I32" s="1"/>
    </row>
    <row r="33" spans="1:9" x14ac:dyDescent="0.25">
      <c r="A33" s="1"/>
      <c r="B33" s="74" t="s">
        <v>72</v>
      </c>
      <c r="C33" s="75"/>
      <c r="D33" s="76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8" t="s">
        <v>73</v>
      </c>
      <c r="C34" s="69"/>
      <c r="D34" s="70"/>
      <c r="E34" s="36">
        <v>219321</v>
      </c>
      <c r="F34" s="10" t="s">
        <v>4</v>
      </c>
      <c r="G34" s="14"/>
      <c r="H34" s="27"/>
      <c r="I34" s="1"/>
    </row>
    <row r="35" spans="1:9" x14ac:dyDescent="0.25">
      <c r="A35" s="1"/>
      <c r="B35" s="78" t="s">
        <v>74</v>
      </c>
      <c r="C35" s="79"/>
      <c r="D35" s="80"/>
      <c r="E35" s="33">
        <f>SUM(E32:E34)</f>
        <v>4733821</v>
      </c>
      <c r="F35" s="16" t="s">
        <v>4</v>
      </c>
      <c r="G35" s="33">
        <f>-E35</f>
        <v>-4733821</v>
      </c>
      <c r="H35" s="16" t="s">
        <v>4</v>
      </c>
      <c r="I35" s="1"/>
    </row>
    <row r="36" spans="1:9" x14ac:dyDescent="0.25">
      <c r="A36" s="1"/>
      <c r="B36" s="81" t="s">
        <v>50</v>
      </c>
      <c r="C36" s="82"/>
      <c r="D36" s="82"/>
      <c r="E36" s="82"/>
      <c r="F36" s="83"/>
      <c r="G36" s="34">
        <f>$G$9+$G$28+$G$30+$G$35</f>
        <v>-1336991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ht="30" customHeight="1" x14ac:dyDescent="0.25">
      <c r="A9" s="1"/>
      <c r="B9" s="68" t="s">
        <v>31</v>
      </c>
      <c r="C9" s="69"/>
      <c r="D9" s="70"/>
      <c r="E9" s="32">
        <f>'Fane 3. Grundlag'!G12</f>
        <v>5811566.7697427049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20">
        <f>'Fane 3. Grundlag'!G11</f>
        <v>1913137.0060007398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28</v>
      </c>
      <c r="C11" s="75"/>
      <c r="D11" s="76"/>
      <c r="E11" s="20">
        <f>'Fane 4. Generelt eff.krav'!G11</f>
        <v>66273.30598361342</v>
      </c>
      <c r="F11" s="7" t="s">
        <v>4</v>
      </c>
      <c r="G11" s="14"/>
      <c r="H11" s="15"/>
      <c r="I11" s="1"/>
    </row>
    <row r="12" spans="1:9" x14ac:dyDescent="0.25">
      <c r="A12" s="1"/>
      <c r="B12" s="78" t="s">
        <v>43</v>
      </c>
      <c r="C12" s="79"/>
      <c r="D12" s="80"/>
      <c r="E12" s="33">
        <f>$E$9-$E$11</f>
        <v>5745293.4637590917</v>
      </c>
      <c r="F12" s="17" t="s">
        <v>4</v>
      </c>
      <c r="G12" s="33">
        <f>E12</f>
        <v>5745293.4637590917</v>
      </c>
      <c r="H12" s="17" t="s">
        <v>4</v>
      </c>
      <c r="I12" s="1"/>
    </row>
    <row r="13" spans="1:9" x14ac:dyDescent="0.25">
      <c r="A13" s="1"/>
      <c r="B13" s="81" t="s">
        <v>32</v>
      </c>
      <c r="C13" s="82"/>
      <c r="D13" s="82"/>
      <c r="E13" s="82"/>
      <c r="F13" s="82"/>
      <c r="G13" s="82"/>
      <c r="H13" s="83"/>
      <c r="I13" s="1"/>
    </row>
    <row r="14" spans="1:9" x14ac:dyDescent="0.25">
      <c r="A14" s="1"/>
      <c r="B14" s="71" t="s">
        <v>106</v>
      </c>
      <c r="C14" s="72"/>
      <c r="D14" s="73"/>
      <c r="E14" s="33">
        <f>'Fane 5. Hist. over el. underdæk'!G13</f>
        <v>-366645.5</v>
      </c>
      <c r="F14" s="17" t="s">
        <v>4</v>
      </c>
      <c r="G14" s="33">
        <f>E14</f>
        <v>-366645.5</v>
      </c>
      <c r="H14" s="17" t="s">
        <v>4</v>
      </c>
      <c r="I14" s="1"/>
    </row>
    <row r="15" spans="1:9" x14ac:dyDescent="0.25">
      <c r="A15" s="1"/>
      <c r="B15" s="81" t="s">
        <v>29</v>
      </c>
      <c r="C15" s="82"/>
      <c r="D15" s="82"/>
      <c r="E15" s="82"/>
      <c r="F15" s="82"/>
      <c r="G15" s="82"/>
      <c r="H15" s="83"/>
      <c r="I15" s="1"/>
    </row>
    <row r="16" spans="1:9" x14ac:dyDescent="0.25">
      <c r="A16" s="1"/>
      <c r="B16" s="68" t="s">
        <v>35</v>
      </c>
      <c r="C16" s="69"/>
      <c r="D16" s="70"/>
      <c r="E16" s="20">
        <f>'Fane 7. Korrektion af PL2015'!G11</f>
        <v>107636</v>
      </c>
      <c r="F16" s="7" t="s">
        <v>4</v>
      </c>
      <c r="G16" s="19"/>
      <c r="H16" s="9"/>
      <c r="I16" s="1"/>
    </row>
    <row r="17" spans="1:9" x14ac:dyDescent="0.25">
      <c r="A17" s="1"/>
      <c r="B17" s="68" t="s">
        <v>36</v>
      </c>
      <c r="C17" s="69"/>
      <c r="D17" s="70"/>
      <c r="E17" s="20">
        <f>'Fane 7. Korrektion af PL2015'!G17</f>
        <v>22131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8" t="s">
        <v>99</v>
      </c>
      <c r="C18" s="69"/>
      <c r="D18" s="70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8" t="s">
        <v>37</v>
      </c>
      <c r="C19" s="69"/>
      <c r="D19" s="70"/>
      <c r="E19" s="20">
        <f>'Fane 7. Korrektion af PL2015'!G30</f>
        <v>74172</v>
      </c>
      <c r="F19" s="7" t="s">
        <v>4</v>
      </c>
      <c r="G19" s="14"/>
      <c r="H19" s="15"/>
      <c r="I19" s="1"/>
    </row>
    <row r="20" spans="1:9" x14ac:dyDescent="0.25">
      <c r="A20" s="1"/>
      <c r="B20" s="71" t="s">
        <v>38</v>
      </c>
      <c r="C20" s="72"/>
      <c r="D20" s="73"/>
      <c r="E20" s="33">
        <f>SUM(E16:E19)</f>
        <v>203939</v>
      </c>
      <c r="F20" s="17" t="s">
        <v>4</v>
      </c>
      <c r="G20" s="33">
        <f>E20</f>
        <v>203939</v>
      </c>
      <c r="H20" s="17" t="s">
        <v>4</v>
      </c>
      <c r="I20" s="1"/>
    </row>
    <row r="21" spans="1:9" x14ac:dyDescent="0.25">
      <c r="A21" s="1"/>
      <c r="B21" s="81" t="s">
        <v>33</v>
      </c>
      <c r="C21" s="82"/>
      <c r="D21" s="82"/>
      <c r="E21" s="82"/>
      <c r="F21" s="82"/>
      <c r="G21" s="82"/>
      <c r="H21" s="83"/>
      <c r="I21" s="1"/>
    </row>
    <row r="22" spans="1:9" x14ac:dyDescent="0.25">
      <c r="A22" s="1"/>
      <c r="B22" s="71" t="s">
        <v>34</v>
      </c>
      <c r="C22" s="72"/>
      <c r="D22" s="73"/>
      <c r="E22" s="33">
        <f>'Fane 8. Kontrol af PL2015'!G36</f>
        <v>-1336991</v>
      </c>
      <c r="F22" s="17" t="s">
        <v>4</v>
      </c>
      <c r="G22" s="33">
        <f>E22</f>
        <v>-1336991</v>
      </c>
      <c r="H22" s="17" t="s">
        <v>4</v>
      </c>
      <c r="I22" s="1"/>
    </row>
    <row r="23" spans="1:9" x14ac:dyDescent="0.25">
      <c r="A23" s="1"/>
      <c r="B23" s="81" t="s">
        <v>39</v>
      </c>
      <c r="C23" s="82"/>
      <c r="D23" s="82"/>
      <c r="E23" s="82"/>
      <c r="F23" s="83"/>
      <c r="G23" s="34">
        <f>G12+G14+G20+G22</f>
        <v>4245595.9637590917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10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40</v>
      </c>
      <c r="C9" s="69"/>
      <c r="D9" s="70"/>
      <c r="E9" s="35">
        <f>'Fane 2.1. Økonomisk ramme 2017'!$E$9-'Fane 2.1. Økonomisk ramme 2017'!$E$11</f>
        <v>5745293.4637590917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2.1. Økonomisk ramme 2017'!$E$10</f>
        <v>1913137.0060007398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72965.226989740462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65974.022361122014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5752284.6683877101</v>
      </c>
      <c r="F13" s="17" t="s">
        <v>4</v>
      </c>
      <c r="G13" s="33">
        <f>E13</f>
        <v>5752284.6683877101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underdæk'!$G$12&gt;1,'Fane 5. Hist. over el. underdæk'!$G$13,0)</f>
        <v>-366645.5</v>
      </c>
      <c r="F15" s="17" t="s">
        <v>4</v>
      </c>
      <c r="G15" s="33">
        <f>E15</f>
        <v>-366645.5</v>
      </c>
      <c r="H15" s="17" t="s">
        <v>4</v>
      </c>
      <c r="I15" s="1"/>
    </row>
    <row r="16" spans="1:9" x14ac:dyDescent="0.25">
      <c r="A16" s="1"/>
      <c r="B16" s="81" t="s">
        <v>42</v>
      </c>
      <c r="C16" s="82"/>
      <c r="D16" s="82"/>
      <c r="E16" s="82"/>
      <c r="F16" s="83"/>
      <c r="G16" s="34">
        <f>G13+G15</f>
        <v>5385639.1683877101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9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44</v>
      </c>
      <c r="C9" s="69"/>
      <c r="D9" s="70"/>
      <c r="E9" s="35">
        <f>'Fane 2.2. Økonomisk ramme 2018'!$E$9*1.0127-'Fane 2.2. Økonomisk ramme 2018'!$E$12</f>
        <v>5752284.6683877101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2.2. Økonomisk ramme 2018'!$E$10*1.0127</f>
        <v>1937433.845976949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73054.015288523922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65676.090273541427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5759662.593402693</v>
      </c>
      <c r="F13" s="17" t="s">
        <v>4</v>
      </c>
      <c r="G13" s="33">
        <f>E13</f>
        <v>5759662.593402693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underdæk'!$G$12&gt;2,'Fane 5. Hist. over el. underdæk'!$G$13,0)</f>
        <v>-366645.5</v>
      </c>
      <c r="F15" s="17" t="s">
        <v>4</v>
      </c>
      <c r="G15" s="33">
        <f>E15</f>
        <v>-366645.5</v>
      </c>
      <c r="H15" s="17" t="s">
        <v>4</v>
      </c>
      <c r="I15" s="1"/>
    </row>
    <row r="16" spans="1:9" x14ac:dyDescent="0.25">
      <c r="A16" s="1"/>
      <c r="B16" s="81" t="s">
        <v>45</v>
      </c>
      <c r="C16" s="82"/>
      <c r="D16" s="82"/>
      <c r="E16" s="82"/>
      <c r="F16" s="83"/>
      <c r="G16" s="34">
        <f>G13+G15</f>
        <v>5393017.093402693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46</v>
      </c>
      <c r="C9" s="69"/>
      <c r="D9" s="70"/>
      <c r="E9" s="35">
        <f>'Fane 2.3. Økonomisk ramme 2019'!$E$9*1.0127-'Fane 2.3. Økonomisk ramme 2019'!$E$12</f>
        <v>5759662.5934026921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2.3. Økonomisk ramme 2019'!$E$10*1.0127</f>
        <v>1962039.2558208562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73147.714936214194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65379.503617475129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5767430.8047214318</v>
      </c>
      <c r="F13" s="17" t="s">
        <v>4</v>
      </c>
      <c r="G13" s="33">
        <f>E13</f>
        <v>5767430.8047214318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underdæk'!$G$12&gt;3,'Fane 5. Hist. over el. underdæk'!$G$13,0)</f>
        <v>-366645.5</v>
      </c>
      <c r="F15" s="17" t="s">
        <v>4</v>
      </c>
      <c r="G15" s="33">
        <f>E15</f>
        <v>-366645.5</v>
      </c>
      <c r="H15" s="17" t="s">
        <v>4</v>
      </c>
      <c r="I15" s="1"/>
    </row>
    <row r="16" spans="1:9" x14ac:dyDescent="0.25">
      <c r="A16" s="1"/>
      <c r="B16" s="81" t="s">
        <v>47</v>
      </c>
      <c r="C16" s="82"/>
      <c r="D16" s="82"/>
      <c r="E16" s="82"/>
      <c r="F16" s="83"/>
      <c r="G16" s="34">
        <f>G13+G15</f>
        <v>5400785.3047214318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48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100</v>
      </c>
      <c r="C9" s="75"/>
      <c r="D9" s="75"/>
      <c r="E9" s="75"/>
      <c r="F9" s="76"/>
      <c r="G9" s="36">
        <v>2077180.3910713091</v>
      </c>
      <c r="H9" s="10" t="s">
        <v>4</v>
      </c>
      <c r="I9" s="1"/>
    </row>
    <row r="10" spans="1:9" x14ac:dyDescent="0.25">
      <c r="A10" s="1"/>
      <c r="B10" s="74" t="s">
        <v>101</v>
      </c>
      <c r="C10" s="75"/>
      <c r="D10" s="75"/>
      <c r="E10" s="75"/>
      <c r="F10" s="76"/>
      <c r="G10" s="36">
        <v>1821249.3726706558</v>
      </c>
      <c r="H10" s="10" t="s">
        <v>4</v>
      </c>
      <c r="I10" s="1"/>
    </row>
    <row r="11" spans="1:9" x14ac:dyDescent="0.25">
      <c r="A11" s="1"/>
      <c r="B11" s="74" t="s">
        <v>102</v>
      </c>
      <c r="C11" s="75"/>
      <c r="D11" s="75"/>
      <c r="E11" s="75"/>
      <c r="F11" s="76"/>
      <c r="G11" s="36">
        <v>1913137.0060007398</v>
      </c>
      <c r="H11" s="10" t="s">
        <v>4</v>
      </c>
      <c r="I11" s="1"/>
    </row>
    <row r="12" spans="1:9" x14ac:dyDescent="0.25">
      <c r="A12" s="1"/>
      <c r="B12" s="81" t="s">
        <v>48</v>
      </c>
      <c r="C12" s="82"/>
      <c r="D12" s="82"/>
      <c r="E12" s="82"/>
      <c r="F12" s="83"/>
      <c r="G12" s="34">
        <f>SUM(G9:G11)</f>
        <v>5811566.7697427049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113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104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108</v>
      </c>
      <c r="C9" s="75"/>
      <c r="D9" s="75"/>
      <c r="E9" s="75"/>
      <c r="F9" s="76"/>
      <c r="G9" s="20">
        <f>'Fane 3. Grundlag'!G12-'Fane 3. Grundlag'!G11</f>
        <v>3898429.7637419654</v>
      </c>
      <c r="H9" s="10" t="s">
        <v>4</v>
      </c>
      <c r="I9" s="1"/>
    </row>
    <row r="10" spans="1:9" x14ac:dyDescent="0.25">
      <c r="A10" s="1"/>
      <c r="B10" s="74" t="s">
        <v>28</v>
      </c>
      <c r="C10" s="75"/>
      <c r="D10" s="75"/>
      <c r="E10" s="75"/>
      <c r="F10" s="76"/>
      <c r="G10" s="42">
        <f>1.7</f>
        <v>1.7</v>
      </c>
      <c r="H10" s="10" t="s">
        <v>75</v>
      </c>
      <c r="I10" s="1"/>
    </row>
    <row r="11" spans="1:9" x14ac:dyDescent="0.25">
      <c r="A11" s="1"/>
      <c r="B11" s="81" t="s">
        <v>28</v>
      </c>
      <c r="C11" s="82"/>
      <c r="D11" s="82"/>
      <c r="E11" s="82"/>
      <c r="F11" s="83"/>
      <c r="G11" s="34">
        <f>$G$9*$G$10/100</f>
        <v>66273.30598361342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114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105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77</v>
      </c>
      <c r="C9" s="75"/>
      <c r="D9" s="75"/>
      <c r="E9" s="75"/>
      <c r="F9" s="76"/>
      <c r="G9" s="36">
        <v>-3778795</v>
      </c>
      <c r="H9" s="10" t="s">
        <v>4</v>
      </c>
      <c r="I9" s="1"/>
    </row>
    <row r="10" spans="1:9" x14ac:dyDescent="0.25">
      <c r="A10" s="1"/>
      <c r="B10" s="74" t="s">
        <v>78</v>
      </c>
      <c r="C10" s="75"/>
      <c r="D10" s="75"/>
      <c r="E10" s="75"/>
      <c r="F10" s="76"/>
      <c r="G10" s="36">
        <v>-2312213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-1466582</v>
      </c>
      <c r="H11" s="23" t="s">
        <v>4</v>
      </c>
      <c r="I11" s="1"/>
    </row>
    <row r="12" spans="1:9" x14ac:dyDescent="0.25">
      <c r="A12" s="1"/>
      <c r="B12" s="74" t="s">
        <v>79</v>
      </c>
      <c r="C12" s="75"/>
      <c r="D12" s="75"/>
      <c r="E12" s="75"/>
      <c r="F12" s="76"/>
      <c r="G12" s="36">
        <v>4</v>
      </c>
      <c r="H12" s="10" t="s">
        <v>4</v>
      </c>
      <c r="I12" s="1"/>
    </row>
    <row r="13" spans="1:9" x14ac:dyDescent="0.25">
      <c r="A13" s="1"/>
      <c r="B13" s="81" t="s">
        <v>76</v>
      </c>
      <c r="C13" s="82"/>
      <c r="D13" s="82"/>
      <c r="E13" s="82"/>
      <c r="F13" s="83"/>
      <c r="G13" s="34">
        <f>G11/G12</f>
        <v>-366645.5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3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67" t="s">
        <v>115</v>
      </c>
      <c r="C3" s="67"/>
      <c r="D3" s="67"/>
      <c r="E3" s="67"/>
      <c r="F3" s="67"/>
      <c r="G3" s="67"/>
      <c r="H3" s="1"/>
    </row>
    <row r="4" spans="1:8" ht="15" customHeight="1" x14ac:dyDescent="0.25">
      <c r="A4" s="1"/>
      <c r="B4" s="67"/>
      <c r="C4" s="67"/>
      <c r="D4" s="67"/>
      <c r="E4" s="67"/>
      <c r="F4" s="67"/>
      <c r="G4" s="67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81" t="s">
        <v>6</v>
      </c>
      <c r="C8" s="82"/>
      <c r="D8" s="82"/>
      <c r="E8" s="82"/>
      <c r="F8" s="82"/>
      <c r="G8" s="83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10</v>
      </c>
      <c r="E10" s="36">
        <v>713360</v>
      </c>
      <c r="F10" s="20">
        <f>E10/D10</f>
        <v>71336</v>
      </c>
      <c r="G10" s="10" t="s">
        <v>4</v>
      </c>
      <c r="H10" s="1"/>
    </row>
    <row r="11" spans="1:8" x14ac:dyDescent="0.25">
      <c r="A11" s="1"/>
      <c r="B11" s="81" t="s">
        <v>5</v>
      </c>
      <c r="C11" s="82"/>
      <c r="D11" s="82"/>
      <c r="E11" s="83"/>
      <c r="F11" s="34">
        <f>SUM(F10:F10)</f>
        <v>71336</v>
      </c>
      <c r="G11" s="18" t="s">
        <v>4</v>
      </c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</sheetData>
  <sheetProtection password="C6BD" sheet="1" objects="1" scenarios="1"/>
  <mergeCells count="4">
    <mergeCell ref="B11:E1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2016-10-19T21:38:14Z</dcterms:modified>
</cp:coreProperties>
</file>