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145" yWindow="150" windowWidth="19740" windowHeight="1023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F13" i="11" l="1"/>
  <c r="F14" i="11"/>
  <c r="F15" i="11"/>
  <c r="F16" i="11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7" i="11"/>
  <c r="F18" i="11"/>
  <c r="F19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E28" i="13" l="1"/>
  <c r="G28" i="13" s="1"/>
  <c r="F20" i="11"/>
  <c r="G29" i="12" s="1"/>
  <c r="G30" i="12"/>
  <c r="E19" i="2" s="1"/>
  <c r="E20" i="2" s="1"/>
  <c r="G20" i="2" s="1"/>
  <c r="G9" i="9"/>
  <c r="E11" i="2" s="1"/>
  <c r="E9" i="2"/>
  <c r="E12" i="2" l="1"/>
  <c r="E9" i="4"/>
  <c r="G12" i="2"/>
  <c r="G23" i="2"/>
  <c r="E12" i="4" l="1"/>
  <c r="E9" i="5"/>
  <c r="E11" i="4"/>
  <c r="E13" i="4"/>
  <c r="G13" i="4" s="1"/>
  <c r="G16" i="4" s="1"/>
  <c r="E12" i="5" l="1"/>
  <c r="E9" i="6" s="1"/>
  <c r="E11" i="5"/>
  <c r="E13" i="5" s="1"/>
  <c r="G13" i="5" s="1"/>
  <c r="G16" i="5" s="1"/>
  <c r="E12" i="6" l="1"/>
  <c r="E11" i="6"/>
  <c r="E13" i="6"/>
  <c r="G13" i="6" s="1"/>
  <c r="G16" i="6" s="1"/>
</calcChain>
</file>

<file path=xl/sharedStrings.xml><?xml version="1.0" encoding="utf-8"?>
<sst xmlns="http://schemas.openxmlformats.org/spreadsheetml/2006/main" count="262" uniqueCount="128">
  <si>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</si>
  <si>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</si>
  <si>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</si>
  <si>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</si>
  <si>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</si>
  <si>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</si>
  <si>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</si>
  <si>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</si>
  <si>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</si>
  <si>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</si>
  <si>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</si>
  <si>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</si>
  <si>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</si>
  <si>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</si>
  <si>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</si>
  <si>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</si>
  <si>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</si>
  <si>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</si>
  <si>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</si>
  <si>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</si>
  <si>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</si>
  <si>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</si>
  <si>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</si>
  <si>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</si>
  <si>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</si>
  <si>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</si>
  <si>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</si>
  <si>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</si>
  <si>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</si>
  <si>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</si>
  <si>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</si>
  <si>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</si>
  <si>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</si>
  <si>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</si>
  <si>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</si>
  <si>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</si>
  <si>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</si>
  <si>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</si>
  <si>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</si>
  <si>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</si>
  <si>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</si>
  <si>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</si>
  <si>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</si>
  <si>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</si>
  <si>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</si>
  <si>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</si>
  <si>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</si>
  <si>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</si>
  <si>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</si>
  <si>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</si>
  <si>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</si>
  <si>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</si>
  <si>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</si>
  <si>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</si>
  <si>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</si>
  <si>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</si>
  <si>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</si>
  <si>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</si>
  <si>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</si>
  <si>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</si>
  <si>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</si>
  <si>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</si>
  <si>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</si>
  <si>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</si>
  <si>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</si>
  <si>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</si>
  <si>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</si>
  <si>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</si>
  <si>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</si>
  <si>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</si>
  <si>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</si>
  <si>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</si>
  <si>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</si>
  <si>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</si>
  <si>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</si>
  <si>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</si>
  <si>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</si>
  <si>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</si>
  <si>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</si>
  <si>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</si>
  <si>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</si>
  <si>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</si>
  <si>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</si>
  <si>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</si>
  <si>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</si>
  <si>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</si>
  <si>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</si>
  <si>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</si>
  <si>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</si>
  <si>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</si>
  <si>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</si>
  <si>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</si>
  <si>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</si>
  <si>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</si>
  <si>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</si>
  <si>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</si>
  <si>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</si>
  <si>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</si>
  <si>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</si>
  <si>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</si>
  <si>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</si>
  <si>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</si>
  <si>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</si>
  <si>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</si>
  <si>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</si>
  <si>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</si>
  <si>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</si>
  <si>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</si>
  <si>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</si>
  <si>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</si>
  <si>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Boring (inkl. etablering, forerør, filter og prøvepumpning)</t>
  </si>
  <si>
    <t>Sikring, mindre avanceret (hegne, porte), Mek./EL</t>
  </si>
  <si>
    <t>Nødstrømsanlæg på vandværk</t>
  </si>
  <si>
    <t xml:space="preserve">Afregningsmålere, mekaniske </t>
  </si>
  <si>
    <t>Ventiler på ledningsnet ≤ Ø50 mm</t>
  </si>
  <si>
    <t>Ø 50mm &lt; Ledningsnet ≤ Ø110 mm</t>
  </si>
  <si>
    <t>Ventiler på Ø 50mm &lt; Ledningsnet ≤ Ø110 mm</t>
  </si>
  <si>
    <t>Ø110 mm &lt; Ledningsnet ≤ Ø 250 mm</t>
  </si>
  <si>
    <t>Stik på ledningsnet, Konstruktioner</t>
  </si>
  <si>
    <t>Pumpestation (inkl. evt. hydrofor)/trykforøger, Konstruktioner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</si>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</sst>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125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1496117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1435000</v>
      </c>
      <c r="H10" s="10" t="s">
        <v>4</v>
      </c>
      <c r="I10" s="1"/>
    </row>
    <row r="11" spans="1:9" x14ac:dyDescent="0.25">
      <c r="A11" s="1"/>
      <c r="B11" s="73" t="s">
        <v>83</v>
      </c>
      <c r="C11" s="74"/>
      <c r="D11" s="74"/>
      <c r="E11" s="74"/>
      <c r="F11" s="75"/>
      <c r="G11" s="34">
        <f>G9-G10</f>
        <v>61117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95512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60000</v>
      </c>
      <c r="H16" s="10" t="s">
        <v>4</v>
      </c>
      <c r="I16" s="1"/>
    </row>
    <row r="17" spans="1:9" x14ac:dyDescent="0.25">
      <c r="A17" s="1"/>
      <c r="B17" s="73" t="s">
        <v>87</v>
      </c>
      <c r="C17" s="74"/>
      <c r="D17" s="74"/>
      <c r="E17" s="74"/>
      <c r="F17" s="75"/>
      <c r="G17" s="34">
        <f>G15-G16</f>
        <v>35512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3" t="s">
        <v>96</v>
      </c>
      <c r="C23" s="74"/>
      <c r="D23" s="74"/>
      <c r="E23" s="74"/>
      <c r="F23" s="75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2000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41717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2015'!F20</f>
        <v>37710.773333333331</v>
      </c>
      <c r="H29" s="10" t="s">
        <v>4</v>
      </c>
      <c r="I29" s="1"/>
    </row>
    <row r="30" spans="1:9" x14ac:dyDescent="0.25">
      <c r="A30" s="1"/>
      <c r="B30" s="73" t="s">
        <v>88</v>
      </c>
      <c r="C30" s="74"/>
      <c r="D30" s="74"/>
      <c r="E30" s="74"/>
      <c r="F30" s="75"/>
      <c r="G30" s="34">
        <f>G29-G27+G29-G28</f>
        <v>31704.546666666662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126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1827348</v>
      </c>
      <c r="H9" s="16" t="s">
        <v>4</v>
      </c>
      <c r="I9" s="1"/>
    </row>
    <row r="10" spans="1:9" x14ac:dyDescent="0.25">
      <c r="A10" s="1"/>
      <c r="B10" s="73" t="s">
        <v>52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53</v>
      </c>
      <c r="C11" s="78"/>
      <c r="D11" s="79"/>
      <c r="E11" s="36">
        <v>574438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191415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-17359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14667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763161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28322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28322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-229017.12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-810165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-274430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-1313612.1200000001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-522129.12000000011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3" t="s">
        <v>71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120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67" t="s">
        <v>121</v>
      </c>
      <c r="C32" s="68"/>
      <c r="D32" s="69"/>
      <c r="E32" s="36">
        <v>1842327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1744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1844071</v>
      </c>
      <c r="F35" s="16" t="s">
        <v>4</v>
      </c>
      <c r="G35" s="33">
        <f>-E35</f>
        <v>-1844071</v>
      </c>
      <c r="H35" s="16" t="s">
        <v>4</v>
      </c>
      <c r="I35" s="1"/>
    </row>
    <row r="36" spans="1:9" x14ac:dyDescent="0.25">
      <c r="A36" s="1"/>
      <c r="B36" s="73" t="s">
        <v>50</v>
      </c>
      <c r="C36" s="74"/>
      <c r="D36" s="74"/>
      <c r="E36" s="74"/>
      <c r="F36" s="75"/>
      <c r="G36" s="34">
        <f>$G$9+$G$28+$G$30+$G$35</f>
        <v>-16723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3335141.6948186904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1483440.8197894997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31478.914875496241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3303662.7799431942</v>
      </c>
      <c r="F12" s="17" t="s">
        <v>4</v>
      </c>
      <c r="G12" s="33">
        <f>E12</f>
        <v>3303662.7799431942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70" t="s">
        <v>106</v>
      </c>
      <c r="C14" s="71"/>
      <c r="D14" s="72"/>
      <c r="E14" s="33">
        <f>'Fane 5. Hist. over el. underdæk'!G13</f>
        <v>-699481.5</v>
      </c>
      <c r="F14" s="17" t="s">
        <v>4</v>
      </c>
      <c r="G14" s="33">
        <f>E14</f>
        <v>-699481.5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61117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35512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31704.546666666662</v>
      </c>
      <c r="F19" s="7" t="s">
        <v>4</v>
      </c>
      <c r="G19" s="14"/>
      <c r="H19" s="15"/>
      <c r="I19" s="1"/>
    </row>
    <row r="20" spans="1:9" x14ac:dyDescent="0.25">
      <c r="A20" s="1"/>
      <c r="B20" s="70" t="s">
        <v>38</v>
      </c>
      <c r="C20" s="71"/>
      <c r="D20" s="72"/>
      <c r="E20" s="33">
        <f>SUM(E16:E19)</f>
        <v>128333.54666666666</v>
      </c>
      <c r="F20" s="17" t="s">
        <v>4</v>
      </c>
      <c r="G20" s="33">
        <f>E20</f>
        <v>128333.54666666666</v>
      </c>
      <c r="H20" s="17" t="s">
        <v>4</v>
      </c>
      <c r="I20" s="1"/>
    </row>
    <row r="21" spans="1:9" x14ac:dyDescent="0.25">
      <c r="A21" s="1"/>
      <c r="B21" s="73" t="s">
        <v>33</v>
      </c>
      <c r="C21" s="74"/>
      <c r="D21" s="74"/>
      <c r="E21" s="74"/>
      <c r="F21" s="74"/>
      <c r="G21" s="74"/>
      <c r="H21" s="75"/>
      <c r="I21" s="1"/>
    </row>
    <row r="22" spans="1:9" x14ac:dyDescent="0.25">
      <c r="A22" s="1"/>
      <c r="B22" s="70" t="s">
        <v>34</v>
      </c>
      <c r="C22" s="71"/>
      <c r="D22" s="72"/>
      <c r="E22" s="33">
        <f>'Fane 8. Kontrol af PL2015'!G36</f>
        <v>-16723</v>
      </c>
      <c r="F22" s="17" t="s">
        <v>4</v>
      </c>
      <c r="G22" s="33">
        <f>E22</f>
        <v>-16723</v>
      </c>
      <c r="H22" s="17" t="s">
        <v>4</v>
      </c>
      <c r="I22" s="1"/>
    </row>
    <row r="23" spans="1:9" x14ac:dyDescent="0.25">
      <c r="A23" s="1"/>
      <c r="B23" s="73" t="s">
        <v>39</v>
      </c>
      <c r="C23" s="74"/>
      <c r="D23" s="74"/>
      <c r="E23" s="74"/>
      <c r="F23" s="75"/>
      <c r="G23" s="34">
        <f>G12+G14+G20+G22</f>
        <v>2715791.8266098611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8:H8"/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3303662.7799431942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1483440.8197894997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41956.517305278569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31336.759243809989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3314282.5380046628</v>
      </c>
      <c r="F13" s="17" t="s">
        <v>4</v>
      </c>
      <c r="G13" s="33">
        <f>E13</f>
        <v>3314282.5380046628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underdæk'!$G$12&gt;1,'Fane 5. Hist. over el. underdæk'!$G$13,0)</f>
        <v>-699481.5</v>
      </c>
      <c r="F15" s="17" t="s">
        <v>4</v>
      </c>
      <c r="G15" s="33">
        <f>E15</f>
        <v>-699481.5</v>
      </c>
      <c r="H15" s="17" t="s">
        <v>4</v>
      </c>
      <c r="I15" s="1"/>
    </row>
    <row r="16" spans="1:9" x14ac:dyDescent="0.25">
      <c r="A16" s="1"/>
      <c r="B16" s="73" t="s">
        <v>42</v>
      </c>
      <c r="C16" s="74"/>
      <c r="D16" s="74"/>
      <c r="E16" s="74"/>
      <c r="F16" s="75"/>
      <c r="G16" s="34">
        <f>G13+G15</f>
        <v>2614801.0380046628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3314282.5380046624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1502280.5182008264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42091.388232659214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31195.24557274086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3325178.6806645808</v>
      </c>
      <c r="F13" s="17" t="s">
        <v>4</v>
      </c>
      <c r="G13" s="33">
        <f>E13</f>
        <v>3325178.6806645808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underdæk'!$G$12&gt;2,'Fane 5. Hist. over el. underdæk'!$G$13,0)</f>
        <v>-699481.5</v>
      </c>
      <c r="F15" s="17" t="s">
        <v>4</v>
      </c>
      <c r="G15" s="33">
        <f>E15</f>
        <v>-699481.5</v>
      </c>
      <c r="H15" s="17" t="s">
        <v>4</v>
      </c>
      <c r="I15" s="1"/>
    </row>
    <row r="16" spans="1:9" x14ac:dyDescent="0.25">
      <c r="A16" s="1"/>
      <c r="B16" s="73" t="s">
        <v>45</v>
      </c>
      <c r="C16" s="74"/>
      <c r="D16" s="74"/>
      <c r="E16" s="74"/>
      <c r="F16" s="75"/>
      <c r="G16" s="34">
        <f>G13+G15</f>
        <v>2625697.1806645808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3325178.6806645808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1521359.4807819768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42229.769244440176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31054.37096325892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3336354.078945762</v>
      </c>
      <c r="F13" s="17" t="s">
        <v>4</v>
      </c>
      <c r="G13" s="33">
        <f>E13</f>
        <v>3336354.078945762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underdæk'!$G$12&gt;3,'Fane 5. Hist. over el. underdæk'!$G$13,0)</f>
        <v>-699481.5</v>
      </c>
      <c r="F15" s="17" t="s">
        <v>4</v>
      </c>
      <c r="G15" s="33">
        <f>E15</f>
        <v>-699481.5</v>
      </c>
      <c r="H15" s="17" t="s">
        <v>4</v>
      </c>
      <c r="I15" s="1"/>
    </row>
    <row r="16" spans="1:9" x14ac:dyDescent="0.25">
      <c r="A16" s="1"/>
      <c r="B16" s="73" t="s">
        <v>47</v>
      </c>
      <c r="C16" s="74"/>
      <c r="D16" s="74"/>
      <c r="E16" s="74"/>
      <c r="F16" s="75"/>
      <c r="G16" s="34">
        <f>G13+G15</f>
        <v>2636872.578945762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48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839652.77738741541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1012048.0976417749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1483440.8197894997</v>
      </c>
      <c r="H11" s="10" t="s">
        <v>4</v>
      </c>
      <c r="I11" s="1"/>
    </row>
    <row r="12" spans="1:9" x14ac:dyDescent="0.25">
      <c r="A12" s="1"/>
      <c r="B12" s="73" t="s">
        <v>48</v>
      </c>
      <c r="C12" s="74"/>
      <c r="D12" s="74"/>
      <c r="E12" s="74"/>
      <c r="F12" s="75"/>
      <c r="G12" s="34">
        <f>SUM(G9:G11)</f>
        <v>3335141.6948186904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122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104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1851700.8750291907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31478.914875496241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123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-6960890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-4162964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-2797926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3" t="s">
        <v>76</v>
      </c>
      <c r="C13" s="74"/>
      <c r="D13" s="74"/>
      <c r="E13" s="74"/>
      <c r="F13" s="75"/>
      <c r="G13" s="34">
        <f>G11/G12</f>
        <v>-699481.5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124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30</v>
      </c>
      <c r="E10" s="36">
        <v>10881</v>
      </c>
      <c r="F10" s="20">
        <f>E10/D10</f>
        <v>362.7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25</v>
      </c>
      <c r="E11" s="36">
        <v>24500</v>
      </c>
      <c r="F11" s="20">
        <f t="shared" ref="F11:F19" si="0">E11/D11</f>
        <v>980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25</v>
      </c>
      <c r="E12" s="36">
        <v>1640</v>
      </c>
      <c r="F12" s="20">
        <f t="shared" si="0"/>
        <v>65.599999999999994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8</v>
      </c>
      <c r="E13" s="36">
        <v>9800</v>
      </c>
      <c r="F13" s="20">
        <f t="shared" si="0"/>
        <v>1225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75</v>
      </c>
      <c r="E14" s="36">
        <v>67615</v>
      </c>
      <c r="F14" s="20">
        <f t="shared" si="0"/>
        <v>901.5333333333333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75</v>
      </c>
      <c r="E15" s="36">
        <v>55660</v>
      </c>
      <c r="F15" s="20">
        <f t="shared" si="0"/>
        <v>742.13333333333333</v>
      </c>
      <c r="G15" s="10" t="s">
        <v>4</v>
      </c>
      <c r="H15" s="1"/>
    </row>
    <row r="16" spans="1:8" x14ac:dyDescent="0.25">
      <c r="A16" s="1"/>
      <c r="B16" s="41" t="s">
        <v>116</v>
      </c>
      <c r="C16" s="39">
        <v>2015</v>
      </c>
      <c r="D16" s="39">
        <v>75</v>
      </c>
      <c r="E16" s="36">
        <v>9640</v>
      </c>
      <c r="F16" s="20">
        <f t="shared" si="0"/>
        <v>128.53333333333333</v>
      </c>
      <c r="G16" s="10" t="s">
        <v>4</v>
      </c>
      <c r="H16" s="1"/>
    </row>
    <row r="17" spans="1:8" x14ac:dyDescent="0.25">
      <c r="A17" s="1"/>
      <c r="B17" s="41" t="s">
        <v>117</v>
      </c>
      <c r="C17" s="39">
        <v>2015</v>
      </c>
      <c r="D17" s="39">
        <v>75</v>
      </c>
      <c r="E17" s="36">
        <v>2443130</v>
      </c>
      <c r="F17" s="20">
        <f t="shared" si="0"/>
        <v>32575.066666666666</v>
      </c>
      <c r="G17" s="10" t="s">
        <v>4</v>
      </c>
      <c r="H17" s="1"/>
    </row>
    <row r="18" spans="1:8" x14ac:dyDescent="0.25">
      <c r="A18" s="1"/>
      <c r="B18" s="41" t="s">
        <v>118</v>
      </c>
      <c r="C18" s="39">
        <v>2015</v>
      </c>
      <c r="D18" s="39">
        <v>75</v>
      </c>
      <c r="E18" s="36">
        <v>28730</v>
      </c>
      <c r="F18" s="20">
        <f t="shared" si="0"/>
        <v>383.06666666666666</v>
      </c>
      <c r="G18" s="10" t="s">
        <v>4</v>
      </c>
      <c r="H18" s="1"/>
    </row>
    <row r="19" spans="1:8" ht="26.25" x14ac:dyDescent="0.25">
      <c r="A19" s="1"/>
      <c r="B19" s="41" t="s">
        <v>119</v>
      </c>
      <c r="C19" s="39">
        <v>2015</v>
      </c>
      <c r="D19" s="39">
        <v>50</v>
      </c>
      <c r="E19" s="36">
        <v>17357</v>
      </c>
      <c r="F19" s="20">
        <f t="shared" si="0"/>
        <v>347.14</v>
      </c>
      <c r="G19" s="10" t="s">
        <v>4</v>
      </c>
      <c r="H19" s="1"/>
    </row>
    <row r="20" spans="1:8" x14ac:dyDescent="0.25">
      <c r="A20" s="1"/>
      <c r="B20" s="73" t="s">
        <v>5</v>
      </c>
      <c r="C20" s="74"/>
      <c r="D20" s="74"/>
      <c r="E20" s="75"/>
      <c r="F20" s="34">
        <f>SUM(F10:F19)</f>
        <v>37710.773333333331</v>
      </c>
      <c r="G20" s="18" t="s">
        <v>4</v>
      </c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</sheetData>
  <sheetProtection password="C6BD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2016-10-17T20:41:12Z</dcterms:modified>
</cp:coreProperties>
</file>