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D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<sst xmlns="http://schemas.openxmlformats.org/spreadsheetml/2006/main" count="109" uniqueCount="74">
  <si>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</si>
  <si>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</si>
  <si>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</si>
  <si>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</si>
  <si>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</si>
  <si>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</si>
  <si>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</si>
  <si>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</si>
  <si>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</si>
  <si>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</si>
  <si>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</si>
  <si>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</si>
  <si>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</si>
  <si>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</si>
  <si>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</si>
  <si>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</si>
  <si>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</si>
  <si>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</si>
  <si>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</si>
  <si>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</si>
  <si>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</si>
  <si>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</si>
  <si>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Skovrejsning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</si>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</sst>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1859132.726464669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390000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44331.444351999991</v>
      </c>
      <c r="C4" t="s">
        <v>11</v>
      </c>
    </row>
    <row r="5" spans="1:3" s="26" customFormat="1" x14ac:dyDescent="0.25">
      <c r="A5" s="3" t="s">
        <v>12</v>
      </c>
      <c r="B5" s="48">
        <f>SUM(B2:B4)</f>
        <v>2293464.1708166692</v>
      </c>
      <c r="C5" s="62" t="s">
        <v>11</v>
      </c>
    </row>
    <row r="6" spans="1:3" x14ac:dyDescent="0.25">
      <c r="A6" s="47" t="s">
        <v>0</v>
      </c>
      <c r="B6" s="38">
        <f>Investeringer!E3</f>
        <v>1359416.5063913486</v>
      </c>
      <c r="C6" s="23" t="s">
        <v>11</v>
      </c>
    </row>
    <row r="7" spans="1:3" x14ac:dyDescent="0.25">
      <c r="A7" s="4" t="s">
        <v>1</v>
      </c>
      <c r="B7" s="35">
        <f>Investeringer!F3</f>
        <v>377231.52763146069</v>
      </c>
      <c r="C7" t="s">
        <v>11</v>
      </c>
    </row>
    <row r="8" spans="1:3" x14ac:dyDescent="0.25">
      <c r="A8" s="4" t="s">
        <v>2</v>
      </c>
      <c r="B8" s="35">
        <f>Investeringer!G3</f>
        <v>26041.666666666668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332041.63280933327</v>
      </c>
      <c r="C9" t="s">
        <v>11</v>
      </c>
    </row>
    <row r="10" spans="1:3" s="22" customFormat="1" x14ac:dyDescent="0.25">
      <c r="A10" s="3" t="s">
        <v>47</v>
      </c>
      <c r="B10" s="48">
        <f>SUM(B6:B9)</f>
        <v>2094731.3334988093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2173882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2173882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6562077.5043154787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6620163.3082435271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2668400</v>
      </c>
      <c r="C2" s="49">
        <v>0</v>
      </c>
      <c r="D2" s="49">
        <f>B2+C2</f>
        <v>2668400</v>
      </c>
      <c r="E2" s="50">
        <f>D2</f>
        <v>2668400</v>
      </c>
      <c r="F2" s="49">
        <v>1859132.726464669</v>
      </c>
      <c r="G2" s="49">
        <v>0</v>
      </c>
      <c r="H2" s="49">
        <f>F2-G2</f>
        <v>1859132.726464669</v>
      </c>
      <c r="I2" s="49">
        <f>AVERAGEIF(E2:E4,"&lt;&gt;0")</f>
        <v>2554958.7619466665</v>
      </c>
      <c r="J2" s="49">
        <v>1538515.3781343838</v>
      </c>
      <c r="K2" s="39">
        <f>IF(H2&gt;I2,IF(I2&gt;J2,I2,J2),H2)</f>
        <v>1859132.726464669</v>
      </c>
    </row>
    <row r="3" spans="1:11" s="23" customFormat="1" x14ac:dyDescent="0.25">
      <c r="A3" s="28">
        <v>2014</v>
      </c>
      <c r="B3" s="49">
        <v>2255616</v>
      </c>
      <c r="C3" s="49"/>
      <c r="D3" s="49">
        <f t="shared" ref="D3:D4" si="0">B3+C3</f>
        <v>2255616</v>
      </c>
      <c r="E3" s="50">
        <f>D3*Pristalsregulering!C7</f>
        <v>2257420.4927999997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2696420</v>
      </c>
      <c r="C4" s="49"/>
      <c r="D4" s="49">
        <f t="shared" si="0"/>
        <v>2696420</v>
      </c>
      <c r="E4" s="50">
        <f>D4*Pristalsregulering!$C$6*Pristalsregulering!$C$7</f>
        <v>2739055.7930399994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97" width="0" hidden="1" customWidth="1"/>
    <col min="98" max="98" width="9.140625" hidden="1" customWidth="1"/>
    <col min="99" max="117" width="0" hidden="1" customWidth="1"/>
    <col min="118" max="118" width="9.140625" hidden="1" customWidth="1"/>
    <col min="119" max="209" width="0" hidden="1" customWidth="1"/>
    <col min="210" max="210" width="9.140625" hidden="1" customWidth="1"/>
    <col min="211" max="229" width="0" hidden="1" customWidth="1"/>
    <col min="230" max="230" width="9.140625" hidden="1" customWidth="1"/>
    <col min="231" max="321" width="0" hidden="1" customWidth="1"/>
    <col min="322" max="322" width="9.140625" hidden="1" customWidth="1"/>
    <col min="323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390000</v>
      </c>
      <c r="C3" s="45">
        <f>B3</f>
        <v>390000</v>
      </c>
      <c r="D3" s="75">
        <f>IF(C4=0,0,AVERAGEIF(C4:C6,"&lt;&gt;0"))+C3</f>
        <v>390000</v>
      </c>
      <c r="E3" s="57">
        <f>SUM(D3:D3)</f>
        <v>390000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>
        <v>12914</v>
      </c>
      <c r="C6" s="45">
        <f>B6*Pristalsregulering!$C$7*Pristalsregulering!$C$6</f>
        <v>13118.196167999997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38000</v>
      </c>
      <c r="C3" s="42">
        <v>13663</v>
      </c>
      <c r="D3" s="42">
        <v>0</v>
      </c>
      <c r="E3" s="41">
        <f>B3</f>
        <v>38000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44331.444351999991</v>
      </c>
    </row>
    <row r="4" spans="1:8" x14ac:dyDescent="0.25">
      <c r="A4" s="31">
        <v>2014</v>
      </c>
      <c r="B4" s="41">
        <v>33936</v>
      </c>
      <c r="C4" s="42">
        <v>16182</v>
      </c>
      <c r="D4" s="42">
        <v>0</v>
      </c>
      <c r="E4" s="41">
        <f>B4*Pristalsregulering!$C$7</f>
        <v>33963.148799999995</v>
      </c>
      <c r="F4" s="42">
        <f>C4*Pristalsregulering!$C$7</f>
        <v>16194.945599999999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15238</v>
      </c>
      <c r="C5" s="42">
        <v>15450</v>
      </c>
      <c r="D5" s="42">
        <v>0</v>
      </c>
      <c r="E5" s="41">
        <f>B5*Pristalsregulering!$C$7*Pristalsregulering!$C$6</f>
        <v>15478.943255999999</v>
      </c>
      <c r="F5" s="42">
        <f>C5*Pristalsregulering!$C$7*Pristalsregulering!$C$6</f>
        <v>15694.295399999997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1248661.5216928853</v>
      </c>
      <c r="C3" s="38">
        <v>366182.87</v>
      </c>
      <c r="D3" s="40">
        <v>26041.666666666668</v>
      </c>
      <c r="E3" s="35">
        <f>B3*Pristalsregulering!C2*Pristalsregulering!C3*Pristalsregulering!C4*Pristalsregulering!C5*Pristalsregulering!C6*Pristalsregulering!C7</f>
        <v>1359416.5063913486</v>
      </c>
      <c r="F3" s="35">
        <v>377231.52763146069</v>
      </c>
      <c r="G3" s="35">
        <f>D3</f>
        <v>26041.666666666668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254986</v>
      </c>
      <c r="C3" s="38">
        <v>104802</v>
      </c>
      <c r="D3" s="38">
        <v>0</v>
      </c>
      <c r="E3" s="40">
        <v>0</v>
      </c>
      <c r="F3" s="38">
        <f>B3</f>
        <v>254986</v>
      </c>
      <c r="G3" s="38">
        <f>C3</f>
        <v>104802</v>
      </c>
      <c r="H3" s="38">
        <f>D3</f>
        <v>0</v>
      </c>
      <c r="I3" s="40">
        <f>E3</f>
        <v>0</v>
      </c>
      <c r="J3" s="42">
        <f>AVERAGE(F3:F5)</f>
        <v>217700.6744093333</v>
      </c>
      <c r="K3" s="42">
        <f>G3</f>
        <v>104802</v>
      </c>
      <c r="L3" s="43">
        <f>AVERAGE(H3:H5)+AVERAGE(I3:I5)</f>
        <v>9538.9583999999995</v>
      </c>
      <c r="M3" s="44">
        <f>SUM(J3:L3)</f>
        <v>332041.63280933327</v>
      </c>
      <c r="N3" s="23"/>
    </row>
    <row r="4" spans="1:14" x14ac:dyDescent="0.25">
      <c r="A4" s="28">
        <v>2014</v>
      </c>
      <c r="B4" s="45">
        <v>0</v>
      </c>
      <c r="C4" s="38">
        <v>251841</v>
      </c>
      <c r="D4" s="38">
        <v>28594</v>
      </c>
      <c r="E4" s="40">
        <v>0</v>
      </c>
      <c r="F4" s="38">
        <f>IF(B4="","",B4*Pristalsregulering!$C$7)</f>
        <v>0</v>
      </c>
      <c r="G4" s="38">
        <f>IF(C4="","",C4*Pristalsregulering!$C$7)</f>
        <v>252042.47279999999</v>
      </c>
      <c r="H4" s="38">
        <f>IF(D4="","",D4*Pristalsregulering!$C$7)</f>
        <v>28616.875199999999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391919</v>
      </c>
      <c r="C5" s="38">
        <v>114921</v>
      </c>
      <c r="D5" s="38">
        <v>0</v>
      </c>
      <c r="E5" s="40">
        <v>0</v>
      </c>
      <c r="F5" s="38">
        <f>IF(B5="","",B5*Pristalsregulering!$C$7*Pristalsregulering!$C$6)</f>
        <v>398116.02322799992</v>
      </c>
      <c r="G5" s="38">
        <f>IF(C5="","",C5*Pristalsregulering!$C$7*Pristalsregulering!$C$6)</f>
        <v>116738.13085199999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5246</v>
      </c>
      <c r="E2" s="42">
        <v>0</v>
      </c>
      <c r="F2" s="42">
        <v>0</v>
      </c>
      <c r="G2" s="42">
        <v>2136113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2173882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2016-10-21T07:52:10Z</dcterms:modified>
</cp:coreProperties>
</file>