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 activeTab="1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B7" i="12" l="1"/>
  <c r="G3" i="20"/>
  <c r="B8" i="12" s="1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C3" i="16" l="1"/>
  <c r="F3" i="17" l="1"/>
  <c r="G3" i="17"/>
  <c r="C4" i="16" l="1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C5" i="16"/>
  <c r="C6" i="16"/>
  <c r="J3" i="24"/>
  <c r="M3" i="24" l="1"/>
  <c r="B9" i="12" s="1"/>
  <c r="B10" i="12" s="1"/>
  <c r="D3" i="16"/>
  <c r="H3" i="17"/>
  <c r="B4" i="12" s="1"/>
  <c r="I2" i="15"/>
  <c r="K2" i="15" s="1"/>
  <c r="B2" i="12" s="1"/>
  <c r="E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<sst xmlns="http://schemas.openxmlformats.org/spreadsheetml/2006/main" count="109" uniqueCount="74">
  <si>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</si>
  <si>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</si>
  <si>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</si>
  <si>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</si>
  <si>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</si>
  <si>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</si>
  <si>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</si>
  <si>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</si>
  <si>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</si>
  <si>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</si>
  <si>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</si>
  <si>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</si>
  <si>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</si>
  <si>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</si>
  <si>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</si>
  <si>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</si>
  <si>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</si>
  <si>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</si>
  <si>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</si>
  <si>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</si>
  <si>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</si>
  <si>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</si>
  <si>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Grundvandsbeskyttelse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</si>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</sst>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kr.&quot;* #,##0.00_);_(&quot;kr.&quot;* \(#,##0.00\);_(&quot;kr.&quot;* &quot;-&quot;??_);_(@_)"/>
    <numFmt numFmtId="165" formatCode="_(* #,##0.00_);_(* \(#,##0.00\);_(* &quot;-&quot;??_);_(@_)"/>
    <numFmt numFmtId="166" formatCode="_ * #,##0_ ;_ * \-#,##0_ ;_ * &quot;-&quot;??_ ;_ @_ "/>
    <numFmt numFmtId="167" formatCode="\(#,##0\);#,##0_)"/>
    <numFmt numFmtId="168" formatCode="#,##0,_);\(#,##0,\)"/>
    <numFmt numFmtId="169" formatCode="\(#,##0,\);#,##0,_)"/>
    <numFmt numFmtId="170" formatCode="_-* #,##0.00_-;\-* #,##0.00_-;_-* &quot;-&quot;??_-;_-@_-"/>
    <numFmt numFmtId="171" formatCode="\(#,##0.00\);#,##0.00_)"/>
    <numFmt numFmtId="172" formatCode="#,##0_);\(#,##0\);0_);@"/>
    <numFmt numFmtId="173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 style="thick">
        <color auto="1"/>
      </bottom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70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2" fontId="32" fillId="0" borderId="0"/>
    <xf numFmtId="17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7" fontId="24" fillId="0" borderId="21" applyFill="0" applyAlignment="0" applyProtection="0"/>
    <xf numFmtId="168" fontId="24" fillId="0" borderId="21" applyFill="0" applyAlignment="0" applyProtection="0"/>
    <xf numFmtId="169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32" fillId="54" borderId="19" applyNumberFormat="0" applyFont="0" applyAlignment="0" applyProtection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165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165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6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6" fontId="0" fillId="0" borderId="0" xfId="27368" applyNumberFormat="1" applyFont="1"/>
    <xf numFmtId="166" fontId="0" fillId="0" borderId="0" xfId="27368" applyNumberFormat="1" applyFont="1" applyAlignment="1"/>
    <xf numFmtId="166" fontId="3" fillId="0" borderId="1" xfId="27368" applyNumberFormat="1" applyFont="1" applyBorder="1"/>
    <xf numFmtId="166" fontId="0" fillId="0" borderId="0" xfId="27368" applyNumberFormat="1" applyFont="1" applyBorder="1"/>
    <xf numFmtId="166" fontId="3" fillId="0" borderId="0" xfId="27368" applyNumberFormat="1" applyFont="1"/>
    <xf numFmtId="166" fontId="0" fillId="0" borderId="23" xfId="27368" applyNumberFormat="1" applyFont="1" applyBorder="1"/>
    <xf numFmtId="166" fontId="0" fillId="0" borderId="28" xfId="27368" applyNumberFormat="1" applyFont="1" applyFill="1" applyBorder="1"/>
    <xf numFmtId="166" fontId="0" fillId="0" borderId="0" xfId="27368" applyNumberFormat="1" applyFont="1" applyFill="1" applyBorder="1"/>
    <xf numFmtId="166" fontId="0" fillId="0" borderId="23" xfId="27368" applyNumberFormat="1" applyFont="1" applyFill="1" applyBorder="1"/>
    <xf numFmtId="166" fontId="3" fillId="0" borderId="0" xfId="27368" applyNumberFormat="1" applyFont="1" applyFill="1" applyBorder="1"/>
    <xf numFmtId="166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6" fontId="3" fillId="0" borderId="2" xfId="27368" applyNumberFormat="1" applyFont="1" applyBorder="1"/>
    <xf numFmtId="166" fontId="5" fillId="0" borderId="0" xfId="27368" applyNumberFormat="1" applyFont="1"/>
    <xf numFmtId="166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6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6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6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65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6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6" fontId="0" fillId="0" borderId="0" xfId="27368" applyNumberFormat="1" applyFont="1" applyBorder="1" applyAlignment="1">
      <alignment wrapText="1"/>
    </xf>
    <xf numFmtId="166" fontId="3" fillId="0" borderId="30" xfId="0" applyNumberFormat="1" applyFont="1" applyFill="1" applyBorder="1"/>
    <xf numFmtId="0" fontId="0" fillId="0" borderId="29" xfId="0" applyFont="1" applyBorder="1" applyAlignment="1">
      <alignment wrapText="1"/>
    </xf>
    <xf numFmtId="166" fontId="0" fillId="0" borderId="29" xfId="27368" applyNumberFormat="1" applyFont="1" applyBorder="1"/>
    <xf numFmtId="0" fontId="0" fillId="0" borderId="29" xfId="0" applyBorder="1"/>
    <xf numFmtId="166" fontId="3" fillId="0" borderId="26" xfId="0" applyNumberFormat="1" applyFont="1" applyFill="1" applyBorder="1" applyAlignment="1">
      <alignment horizontal="left"/>
    </xf>
    <xf numFmtId="166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1178002.5220041368</v>
      </c>
      <c r="C2" t="s">
        <v>11</v>
      </c>
    </row>
    <row r="3" spans="1:3" s="2" customFormat="1" x14ac:dyDescent="0.25">
      <c r="A3" s="5" t="s">
        <v>8</v>
      </c>
      <c r="B3" s="36">
        <f>'Miljø- og servicemål'!E3</f>
        <v>100000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23130.153550666666</v>
      </c>
      <c r="C4" t="s">
        <v>11</v>
      </c>
    </row>
    <row r="5" spans="1:3" s="26" customFormat="1" x14ac:dyDescent="0.25">
      <c r="A5" s="3" t="s">
        <v>12</v>
      </c>
      <c r="B5" s="48">
        <f>SUM(B2:B4)</f>
        <v>1301132.6755548036</v>
      </c>
      <c r="C5" s="62" t="s">
        <v>11</v>
      </c>
    </row>
    <row r="6" spans="1:3" x14ac:dyDescent="0.25">
      <c r="A6" s="47" t="s">
        <v>0</v>
      </c>
      <c r="B6" s="38">
        <f>Investeringer!E3</f>
        <v>1118233.5720890751</v>
      </c>
      <c r="C6" s="23" t="s">
        <v>11</v>
      </c>
    </row>
    <row r="7" spans="1:3" x14ac:dyDescent="0.25">
      <c r="A7" s="4" t="s">
        <v>1</v>
      </c>
      <c r="B7" s="35">
        <f>Investeringer!F3</f>
        <v>453312.08800259023</v>
      </c>
      <c r="C7" t="s">
        <v>11</v>
      </c>
    </row>
    <row r="8" spans="1:3" x14ac:dyDescent="0.25">
      <c r="A8" s="4" t="s">
        <v>2</v>
      </c>
      <c r="B8" s="35">
        <f>Investeringer!G3</f>
        <v>62333.333333333336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3782</v>
      </c>
      <c r="C9" t="s">
        <v>11</v>
      </c>
    </row>
    <row r="10" spans="1:3" s="22" customFormat="1" x14ac:dyDescent="0.25">
      <c r="A10" s="3" t="s">
        <v>47</v>
      </c>
      <c r="B10" s="48">
        <f>SUM(B6:B9)</f>
        <v>1637660.9934249986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1355182</v>
      </c>
      <c r="C11" t="s">
        <v>11</v>
      </c>
    </row>
    <row r="12" spans="1:3" s="22" customFormat="1" x14ac:dyDescent="0.25">
      <c r="A12" s="3" t="s">
        <v>68</v>
      </c>
      <c r="B12" s="48">
        <f>SUM(B11:B11)</f>
        <v>1355182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57</v>
      </c>
      <c r="B14" s="37">
        <f>SUM(B5,B10,B12)</f>
        <v>4293975.6689798022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51</v>
      </c>
      <c r="B16" s="37">
        <f>B14*Pristalsregulering!C8*Pristalsregulering!C9</f>
        <v>4331984.8251679372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tabSelected="1" workbookViewId="0">
      <selection activeCell="B4" sqref="B4"/>
    </sheetView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58</v>
      </c>
      <c r="D1" s="59" t="s">
        <v>59</v>
      </c>
      <c r="E1" s="59" t="s">
        <v>52</v>
      </c>
      <c r="F1" s="52" t="s">
        <v>60</v>
      </c>
      <c r="G1" s="52" t="s">
        <v>69</v>
      </c>
      <c r="H1" s="52" t="s">
        <v>61</v>
      </c>
      <c r="I1" s="52" t="s">
        <v>48</v>
      </c>
      <c r="J1" s="11" t="s">
        <v>62</v>
      </c>
      <c r="K1" s="11" t="s">
        <v>63</v>
      </c>
    </row>
    <row r="2" spans="1:11" s="23" customFormat="1" ht="15.75" thickTop="1" x14ac:dyDescent="0.25">
      <c r="A2" s="28">
        <v>2015</v>
      </c>
      <c r="B2" s="49">
        <v>960039</v>
      </c>
      <c r="C2" s="49">
        <v>0</v>
      </c>
      <c r="D2" s="49">
        <f>B2+C2</f>
        <v>960039</v>
      </c>
      <c r="E2" s="50">
        <f>D2</f>
        <v>960039</v>
      </c>
      <c r="F2" s="49">
        <v>1178002.9971304256</v>
      </c>
      <c r="G2" s="49">
        <v>0</v>
      </c>
      <c r="H2" s="49">
        <f>F2-G2</f>
        <v>1178002.9971304256</v>
      </c>
      <c r="I2" s="49">
        <f>AVERAGEIF(E2:E4,"&lt;&gt;0")</f>
        <v>911010.52341599995</v>
      </c>
      <c r="J2" s="49">
        <v>1178002.5220041368</v>
      </c>
      <c r="K2" s="39">
        <f>IF(H2&gt;I2,IF(I2&gt;J2,I2,J2),H2)</f>
        <v>1178002.5220041368</v>
      </c>
    </row>
    <row r="3" spans="1:11" s="23" customFormat="1" x14ac:dyDescent="0.25">
      <c r="A3" s="28">
        <v>2014</v>
      </c>
      <c r="B3" s="49">
        <v>886339</v>
      </c>
      <c r="C3" s="49"/>
      <c r="D3" s="49">
        <f t="shared" ref="D3:D4" si="0">B3+C3</f>
        <v>886339</v>
      </c>
      <c r="E3" s="50">
        <f>D3*Pristalsregulering!C7</f>
        <v>887048.07119999989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872154</v>
      </c>
      <c r="C4" s="49"/>
      <c r="D4" s="49">
        <f t="shared" si="0"/>
        <v>872154</v>
      </c>
      <c r="E4" s="50">
        <f>D4*Pristalsregulering!$C$6*Pristalsregulering!$C$7</f>
        <v>885944.49904799985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2" width="30.7109375" customWidth="1"/>
    <col min="3" max="3" width="30.7109375" style="55" customWidth="1"/>
    <col min="4" max="4" width="30.7109375" style="76" customWidth="1"/>
    <col min="5" max="5" width="30.7109375" style="55" customWidth="1"/>
    <col min="6" max="6" width="9.140625" hidden="1" customWidth="1"/>
    <col min="7" max="115" width="0" hidden="1" customWidth="1"/>
    <col min="116" max="116" width="9.140625" hidden="1" customWidth="1"/>
    <col min="117" max="117" width="0" hidden="1" customWidth="1"/>
    <col min="118" max="118" width="9.140625" hidden="1" customWidth="1"/>
    <col min="119" max="227" width="0" hidden="1" customWidth="1"/>
    <col min="228" max="228" width="9.140625" hidden="1" customWidth="1"/>
    <col min="229" max="229" width="0" hidden="1" customWidth="1"/>
    <col min="230" max="230" width="9.140625" hidden="1" customWidth="1"/>
    <col min="231" max="339" width="0" hidden="1" customWidth="1"/>
    <col min="340" max="340" width="9.140625" hidden="1" customWidth="1"/>
    <col min="341" max="341" width="0" hidden="1" customWidth="1"/>
    <col min="342" max="16384" width="9.140625" hidden="1"/>
  </cols>
  <sheetData>
    <row r="1" spans="1:5" s="27" customFormat="1" ht="15.75" thickBot="1" x14ac:dyDescent="0.3">
      <c r="A1" s="9"/>
      <c r="B1" s="33" t="s">
        <v>71</v>
      </c>
      <c r="C1" s="63" t="s">
        <v>72</v>
      </c>
      <c r="D1" s="73" t="s">
        <v>73</v>
      </c>
      <c r="E1" s="63"/>
    </row>
    <row r="2" spans="1:5" ht="15.75" thickTop="1" x14ac:dyDescent="0.25">
      <c r="A2" s="17" t="s">
        <v>13</v>
      </c>
      <c r="B2" s="34" t="s">
        <v>22</v>
      </c>
      <c r="C2" s="56" t="s">
        <v>22</v>
      </c>
      <c r="D2" s="74" t="s">
        <v>22</v>
      </c>
      <c r="E2" s="53" t="s">
        <v>23</v>
      </c>
    </row>
    <row r="3" spans="1:5" s="22" customFormat="1" x14ac:dyDescent="0.25">
      <c r="A3" s="28">
        <v>2016</v>
      </c>
      <c r="B3" s="72">
        <v>100000</v>
      </c>
      <c r="C3" s="45">
        <f>B3</f>
        <v>100000</v>
      </c>
      <c r="D3" s="75">
        <f>IF(C4=0,0,AVERAGEIF(C4:C6,"&lt;&gt;0"))+C3</f>
        <v>100000</v>
      </c>
      <c r="E3" s="57">
        <f>SUM(D3:D3)</f>
        <v>100000</v>
      </c>
    </row>
    <row r="4" spans="1:5" x14ac:dyDescent="0.25">
      <c r="A4" s="28">
        <v>2015</v>
      </c>
      <c r="B4" s="35"/>
      <c r="C4" s="45">
        <f>B4</f>
        <v>0</v>
      </c>
      <c r="D4" s="75"/>
      <c r="E4" s="54"/>
    </row>
    <row r="5" spans="1:5" x14ac:dyDescent="0.25">
      <c r="A5" s="28">
        <v>2014</v>
      </c>
      <c r="B5" s="35"/>
      <c r="C5" s="45">
        <f>B5*Pristalsregulering!$C$7</f>
        <v>0</v>
      </c>
      <c r="D5" s="75"/>
      <c r="E5" s="45"/>
    </row>
    <row r="6" spans="1:5" x14ac:dyDescent="0.25">
      <c r="A6" s="28">
        <v>2013</v>
      </c>
      <c r="B6" s="35"/>
      <c r="C6" s="45">
        <f>B6*Pristalsregulering!$C$7*Pristalsregulering!$C$6</f>
        <v>0</v>
      </c>
      <c r="D6" s="75"/>
      <c r="E6" s="45"/>
    </row>
    <row r="7" spans="1:5" hidden="1" x14ac:dyDescent="0.25"/>
    <row r="8" spans="1:5" hidden="1" x14ac:dyDescent="0.25"/>
    <row r="9" spans="1:5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7" t="s">
        <v>24</v>
      </c>
      <c r="C1" s="78"/>
      <c r="D1" s="78"/>
      <c r="E1" s="79" t="s">
        <v>53</v>
      </c>
      <c r="F1" s="80"/>
      <c r="G1" s="81"/>
      <c r="H1" s="29"/>
    </row>
    <row r="2" spans="1:8" s="21" customFormat="1" ht="15.75" thickTop="1" x14ac:dyDescent="0.25">
      <c r="A2" s="19" t="s">
        <v>13</v>
      </c>
      <c r="B2" s="16" t="s">
        <v>25</v>
      </c>
      <c r="C2" s="20" t="s">
        <v>26</v>
      </c>
      <c r="D2" s="20" t="s">
        <v>27</v>
      </c>
      <c r="E2" s="16" t="s">
        <v>25</v>
      </c>
      <c r="F2" s="20" t="s">
        <v>26</v>
      </c>
      <c r="G2" s="46" t="s">
        <v>27</v>
      </c>
      <c r="H2" s="6" t="s">
        <v>29</v>
      </c>
    </row>
    <row r="3" spans="1:8" x14ac:dyDescent="0.25">
      <c r="A3" s="31">
        <v>2015</v>
      </c>
      <c r="B3" s="41">
        <v>8000</v>
      </c>
      <c r="C3" s="42">
        <v>12485</v>
      </c>
      <c r="D3" s="42">
        <v>0</v>
      </c>
      <c r="E3" s="41">
        <f>B3</f>
        <v>8000</v>
      </c>
      <c r="F3" s="42">
        <f t="shared" ref="F3:G3" si="0">C3</f>
        <v>12485</v>
      </c>
      <c r="G3" s="43">
        <f t="shared" si="0"/>
        <v>0</v>
      </c>
      <c r="H3" s="44">
        <f>IF(E3=0,0,AVERAGEIF(E3:E5,"&lt;&gt;0"))+IF(F3=0,0,AVERAGEIF(F3:F5,"&lt;&gt;0"))+IF(G3=0,0,AVERAGEIF(G3:G5,"&lt;&gt;0"))</f>
        <v>23130.153550666666</v>
      </c>
    </row>
    <row r="4" spans="1:8" x14ac:dyDescent="0.25">
      <c r="A4" s="31">
        <v>2014</v>
      </c>
      <c r="B4" s="41">
        <v>8000</v>
      </c>
      <c r="C4" s="42">
        <v>15238</v>
      </c>
      <c r="D4" s="42">
        <v>0</v>
      </c>
      <c r="E4" s="41">
        <f>B4*Pristalsregulering!$C$7</f>
        <v>8006.4</v>
      </c>
      <c r="F4" s="42">
        <f>C4*Pristalsregulering!$C$7</f>
        <v>15250.190399999999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0</v>
      </c>
      <c r="C5" s="42">
        <v>17371</v>
      </c>
      <c r="D5" s="42">
        <v>0</v>
      </c>
      <c r="E5" s="41">
        <f>B5*Pristalsregulering!$C$7*Pristalsregulering!$C$6</f>
        <v>0</v>
      </c>
      <c r="F5" s="42">
        <f>C5*Pristalsregulering!$C$7*Pristalsregulering!$C$6</f>
        <v>17645.670251999996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2" customFormat="1" ht="15.75" thickBot="1" x14ac:dyDescent="0.3">
      <c r="A1" s="71"/>
      <c r="B1" s="80" t="s">
        <v>66</v>
      </c>
      <c r="C1" s="80"/>
      <c r="D1" s="81"/>
      <c r="E1" s="82" t="s">
        <v>67</v>
      </c>
      <c r="F1" s="82"/>
      <c r="G1" s="82"/>
    </row>
    <row r="2" spans="1:7" s="22" customFormat="1" ht="15.75" thickTop="1" x14ac:dyDescent="0.25">
      <c r="A2" s="69" t="s">
        <v>13</v>
      </c>
      <c r="B2" s="23" t="s">
        <v>64</v>
      </c>
      <c r="C2" s="23" t="s">
        <v>1</v>
      </c>
      <c r="D2" s="28" t="s">
        <v>65</v>
      </c>
      <c r="E2" s="22" t="s">
        <v>0</v>
      </c>
      <c r="F2" s="22" t="s">
        <v>1</v>
      </c>
      <c r="G2" s="22" t="s">
        <v>2</v>
      </c>
    </row>
    <row r="3" spans="1:7" s="22" customFormat="1" x14ac:dyDescent="0.25">
      <c r="A3" s="70">
        <v>2015</v>
      </c>
      <c r="B3" s="38">
        <v>1027128.3504121657</v>
      </c>
      <c r="C3" s="38">
        <v>451413.96602695301</v>
      </c>
      <c r="D3" s="40">
        <v>62333.333333333336</v>
      </c>
      <c r="E3" s="35">
        <f>B3*Pristalsregulering!C2*Pristalsregulering!C3*Pristalsregulering!C4*Pristalsregulering!C5*Pristalsregulering!C6*Pristalsregulering!C7</f>
        <v>1118233.5720890751</v>
      </c>
      <c r="F3" s="35">
        <v>453312.08800259023</v>
      </c>
      <c r="G3" s="35">
        <f>D3</f>
        <v>62333.333333333336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7" t="s">
        <v>40</v>
      </c>
      <c r="C1" s="78"/>
      <c r="D1" s="78"/>
      <c r="E1" s="78"/>
      <c r="F1" s="79" t="s">
        <v>54</v>
      </c>
      <c r="G1" s="80"/>
      <c r="H1" s="80"/>
      <c r="I1" s="80"/>
      <c r="J1" s="83" t="s">
        <v>29</v>
      </c>
      <c r="K1" s="82"/>
      <c r="L1" s="84"/>
      <c r="M1" s="13"/>
    </row>
    <row r="2" spans="1:14" s="26" customFormat="1" ht="15.75" thickTop="1" x14ac:dyDescent="0.25">
      <c r="A2" s="19" t="s">
        <v>13</v>
      </c>
      <c r="B2" s="8" t="s">
        <v>41</v>
      </c>
      <c r="C2" s="7" t="s">
        <v>42</v>
      </c>
      <c r="D2" s="7" t="s">
        <v>43</v>
      </c>
      <c r="E2" s="51" t="s">
        <v>44</v>
      </c>
      <c r="F2" s="7" t="s">
        <v>41</v>
      </c>
      <c r="G2" s="7" t="s">
        <v>42</v>
      </c>
      <c r="H2" s="7" t="s">
        <v>43</v>
      </c>
      <c r="I2" s="51" t="s">
        <v>44</v>
      </c>
      <c r="J2" s="20" t="s">
        <v>45</v>
      </c>
      <c r="K2" s="20" t="s">
        <v>42</v>
      </c>
      <c r="L2" s="15" t="s">
        <v>70</v>
      </c>
      <c r="M2" s="6" t="s">
        <v>28</v>
      </c>
      <c r="N2" s="32"/>
    </row>
    <row r="3" spans="1:14" x14ac:dyDescent="0.25">
      <c r="A3" s="28">
        <v>2015</v>
      </c>
      <c r="B3" s="45">
        <v>0</v>
      </c>
      <c r="C3" s="38">
        <v>3782</v>
      </c>
      <c r="D3" s="38">
        <v>0</v>
      </c>
      <c r="E3" s="40">
        <v>0</v>
      </c>
      <c r="F3" s="38">
        <f>B3</f>
        <v>0</v>
      </c>
      <c r="G3" s="38">
        <f>C3</f>
        <v>3782</v>
      </c>
      <c r="H3" s="38">
        <f>D3</f>
        <v>0</v>
      </c>
      <c r="I3" s="40">
        <f>E3</f>
        <v>0</v>
      </c>
      <c r="J3" s="42">
        <f>AVERAGE(F3:F5)</f>
        <v>0</v>
      </c>
      <c r="K3" s="42">
        <f>G3</f>
        <v>3782</v>
      </c>
      <c r="L3" s="43">
        <f>AVERAGE(H3:H5)+AVERAGE(I3:I5)</f>
        <v>0</v>
      </c>
      <c r="M3" s="44">
        <f>SUM(J3:L3)</f>
        <v>3782</v>
      </c>
      <c r="N3" s="23"/>
    </row>
    <row r="4" spans="1:14" x14ac:dyDescent="0.25">
      <c r="A4" s="28">
        <v>2014</v>
      </c>
      <c r="B4" s="45">
        <v>0</v>
      </c>
      <c r="C4" s="38">
        <v>0</v>
      </c>
      <c r="D4" s="38">
        <v>0</v>
      </c>
      <c r="E4" s="40">
        <v>0</v>
      </c>
      <c r="F4" s="38">
        <f>IF(B4="","",B4*Pristalsregulering!$C$7)</f>
        <v>0</v>
      </c>
      <c r="G4" s="38">
        <f>IF(C4="","",C4*Pristalsregulering!$C$7)</f>
        <v>0</v>
      </c>
      <c r="H4" s="38">
        <f>IF(D4="","",D4*Pristalsregulering!$C$7)</f>
        <v>0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0</v>
      </c>
      <c r="C5" s="38">
        <v>0</v>
      </c>
      <c r="D5" s="38">
        <v>0</v>
      </c>
      <c r="E5" s="40">
        <v>0</v>
      </c>
      <c r="F5" s="38">
        <f>IF(B5="","",B5*Pristalsregulering!$C$7*Pristalsregulering!$C$6)</f>
        <v>0</v>
      </c>
      <c r="G5" s="38">
        <f>IF(C5="","",C5*Pristalsregulering!$C$7*Pristalsregulering!$C$6)</f>
        <v>0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55</v>
      </c>
      <c r="L1" s="67" t="s">
        <v>39</v>
      </c>
      <c r="M1" s="14" t="s">
        <v>28</v>
      </c>
    </row>
    <row r="2" spans="1:13" ht="15.75" thickTop="1" x14ac:dyDescent="0.25">
      <c r="A2" s="31">
        <v>2015</v>
      </c>
      <c r="B2" s="42">
        <v>32523</v>
      </c>
      <c r="C2" s="42">
        <v>0</v>
      </c>
      <c r="D2" s="42">
        <v>0</v>
      </c>
      <c r="E2" s="42">
        <v>0</v>
      </c>
      <c r="F2" s="42">
        <v>0</v>
      </c>
      <c r="G2" s="42">
        <v>1322659</v>
      </c>
      <c r="H2" s="42" t="s">
        <v>46</v>
      </c>
      <c r="I2" s="42">
        <v>0</v>
      </c>
      <c r="J2" s="42">
        <v>0</v>
      </c>
      <c r="K2" s="42"/>
      <c r="L2" s="43"/>
      <c r="M2" s="44">
        <f>SUM(B2:L2)</f>
        <v>1355182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46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46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56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49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50</v>
      </c>
      <c r="B9" s="25">
        <v>1.2699999999999999E-2</v>
      </c>
      <c r="C9" s="23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Tyge Helms Skov (KFST)</cp:lastModifiedBy>
  <dcterms:created xsi:type="dcterms:W3CDTF">2016-02-18T09:14:14Z</dcterms:created>
  <dcterms:modified xsi:type="dcterms:W3CDTF">2016-10-14T13:45:41Z</dcterms:modified>
</cp:coreProperties>
</file>