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095" yWindow="240" windowWidth="20085" windowHeight="1347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F13" i="11" l="1"/>
  <c r="F14" i="11"/>
  <c r="F15" i="11"/>
  <c r="F16" i="11"/>
  <c r="E35" i="13" l="1"/>
  <c r="G35" i="13" s="1"/>
  <c r="E27" i="13"/>
  <c r="E19" i="13"/>
  <c r="E15" i="13"/>
  <c r="G11" i="12"/>
  <c r="E16" i="2" s="1"/>
  <c r="G23" i="12"/>
  <c r="G17" i="12"/>
  <c r="F11" i="11"/>
  <c r="F12" i="11"/>
  <c r="F17" i="11"/>
  <c r="F18" i="11"/>
  <c r="F10" i="11"/>
  <c r="G13" i="10"/>
  <c r="E14" i="2" s="1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F19" i="11" l="1"/>
  <c r="G29" i="12" s="1"/>
  <c r="G30" i="12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<sst xmlns="http://schemas.openxmlformats.org/spreadsheetml/2006/main" count="260" uniqueCount="127">
  <si>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</si>
  <si>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</si>
  <si>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</si>
  <si>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</si>
  <si>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</si>
  <si>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</si>
  <si>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</si>
  <si>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</si>
  <si>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</si>
  <si>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</si>
  <si>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</si>
  <si>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</si>
  <si>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</si>
  <si>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</si>
  <si>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</si>
  <si>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</si>
  <si>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</si>
  <si>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</si>
  <si>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</si>
  <si>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</si>
  <si>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</si>
  <si>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</si>
  <si>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</si>
  <si>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</si>
  <si>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</si>
  <si>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</si>
  <si>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</si>
  <si>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</si>
  <si>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</si>
  <si>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</si>
  <si>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</si>
  <si>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</si>
  <si>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</si>
  <si>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</si>
  <si>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</si>
  <si>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</si>
  <si>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</si>
  <si>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</si>
  <si>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</si>
  <si>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</si>
  <si>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</si>
  <si>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</si>
  <si>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</si>
  <si>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</si>
  <si>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</si>
  <si>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</si>
  <si>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</si>
  <si>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</si>
  <si>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</si>
  <si>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</si>
  <si>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</si>
  <si>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</si>
  <si>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</si>
  <si>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</si>
  <si>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</si>
  <si>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</si>
  <si>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</si>
  <si>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</si>
  <si>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</si>
  <si>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</si>
  <si>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</si>
  <si>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</si>
  <si>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</si>
  <si>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</si>
  <si>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</si>
  <si>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</si>
  <si>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</si>
  <si>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</si>
  <si>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</si>
  <si>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</si>
  <si>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</si>
  <si>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</si>
  <si>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</si>
  <si>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</si>
  <si>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</si>
  <si>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</si>
  <si>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</si>
  <si>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</si>
  <si>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</si>
  <si>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</si>
  <si>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</si>
  <si>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</si>
  <si>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</si>
  <si>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</si>
  <si>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</si>
  <si>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</si>
  <si>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</si>
  <si>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</si>
  <si>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</si>
  <si>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</si>
  <si>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</si>
  <si>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</si>
  <si>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</si>
  <si>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</si>
  <si>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</si>
  <si>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</si>
  <si>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</si>
  <si>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</si>
  <si>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</si>
  <si>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</si>
  <si>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</si>
  <si>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</si>
  <si>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</si>
  <si>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</si>
  <si>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</si>
  <si>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</si>
  <si>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</si>
  <si>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</si>
  <si>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</si>
  <si>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</si>
  <si>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</si>
  <si>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</si>
  <si>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</si>
  <si>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</si>
  <si>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</si>
  <si>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</si>
  <si>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</si>
  <si>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 xml:space="preserve">Afregningsmålere, mekaniske </t>
  </si>
  <si>
    <t>Arbejdsplads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</si>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</sst>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2392692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1936125</v>
      </c>
      <c r="H10" s="10" t="s">
        <v>4</v>
      </c>
      <c r="I10" s="1"/>
    </row>
    <row r="11" spans="1:9" x14ac:dyDescent="0.25">
      <c r="A11" s="1"/>
      <c r="B11" s="67" t="s">
        <v>83</v>
      </c>
      <c r="C11" s="68"/>
      <c r="D11" s="68"/>
      <c r="E11" s="68"/>
      <c r="F11" s="69"/>
      <c r="G11" s="34">
        <f>G9-G10</f>
        <v>456567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-122098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-138000</v>
      </c>
      <c r="H16" s="10" t="s">
        <v>4</v>
      </c>
      <c r="I16" s="1"/>
    </row>
    <row r="17" spans="1:9" x14ac:dyDescent="0.25">
      <c r="A17" s="1"/>
      <c r="B17" s="67" t="s">
        <v>87</v>
      </c>
      <c r="C17" s="68"/>
      <c r="D17" s="68"/>
      <c r="E17" s="68"/>
      <c r="F17" s="69"/>
      <c r="G17" s="34">
        <f>G15-G16</f>
        <v>15902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67" t="s">
        <v>96</v>
      </c>
      <c r="C23" s="68"/>
      <c r="D23" s="68"/>
      <c r="E23" s="68"/>
      <c r="F23" s="69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16000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109800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2015'!F19</f>
        <v>74744.478333333333</v>
      </c>
      <c r="H29" s="10" t="s">
        <v>4</v>
      </c>
      <c r="I29" s="1"/>
    </row>
    <row r="30" spans="1:9" x14ac:dyDescent="0.25">
      <c r="A30" s="1"/>
      <c r="B30" s="67" t="s">
        <v>88</v>
      </c>
      <c r="C30" s="68"/>
      <c r="D30" s="68"/>
      <c r="E30" s="68"/>
      <c r="F30" s="69"/>
      <c r="G30" s="34">
        <f>G29-G27+G29-G28</f>
        <v>23688.956666666665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49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6315603</v>
      </c>
      <c r="H9" s="16" t="s">
        <v>4</v>
      </c>
      <c r="I9" s="1"/>
    </row>
    <row r="10" spans="1:9" x14ac:dyDescent="0.25">
      <c r="A10" s="1"/>
      <c r="B10" s="67" t="s">
        <v>52</v>
      </c>
      <c r="C10" s="68"/>
      <c r="D10" s="68"/>
      <c r="E10" s="68"/>
      <c r="F10" s="68"/>
      <c r="G10" s="68"/>
      <c r="H10" s="69"/>
      <c r="I10" s="1"/>
    </row>
    <row r="11" spans="1:9" x14ac:dyDescent="0.25">
      <c r="A11" s="1"/>
      <c r="B11" s="77" t="s">
        <v>53</v>
      </c>
      <c r="C11" s="78"/>
      <c r="D11" s="79"/>
      <c r="E11" s="36">
        <v>885402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354567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293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72067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1312329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771600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771600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-2088812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-755155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-2843967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-760038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7" t="s">
        <v>71</v>
      </c>
      <c r="C29" s="68"/>
      <c r="D29" s="68"/>
      <c r="E29" s="68"/>
      <c r="F29" s="68"/>
      <c r="G29" s="68"/>
      <c r="H29" s="69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119</v>
      </c>
      <c r="C31" s="68"/>
      <c r="D31" s="68"/>
      <c r="E31" s="68"/>
      <c r="F31" s="68"/>
      <c r="G31" s="68"/>
      <c r="H31" s="69"/>
      <c r="I31" s="1"/>
    </row>
    <row r="32" spans="1:9" ht="30" customHeight="1" x14ac:dyDescent="0.25">
      <c r="A32" s="1"/>
      <c r="B32" s="70" t="s">
        <v>120</v>
      </c>
      <c r="C32" s="71"/>
      <c r="D32" s="72"/>
      <c r="E32" s="36">
        <v>6236378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6236378</v>
      </c>
      <c r="F35" s="16" t="s">
        <v>4</v>
      </c>
      <c r="G35" s="33">
        <f>-E35</f>
        <v>-6236378</v>
      </c>
      <c r="H35" s="16" t="s">
        <v>4</v>
      </c>
      <c r="I35" s="1"/>
    </row>
    <row r="36" spans="1:9" x14ac:dyDescent="0.25">
      <c r="A36" s="1"/>
      <c r="B36" s="67" t="s">
        <v>50</v>
      </c>
      <c r="C36" s="68"/>
      <c r="D36" s="68"/>
      <c r="E36" s="68"/>
      <c r="F36" s="69"/>
      <c r="G36" s="34">
        <f>$G$9+$G$28+$G$30+$G$35</f>
        <v>79225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126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6544609.5386329331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2381225.0451776795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70777.536388739303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6473832.002244194</v>
      </c>
      <c r="F12" s="17" t="s">
        <v>4</v>
      </c>
      <c r="G12" s="33">
        <f>E12</f>
        <v>6473832.002244194</v>
      </c>
      <c r="H12" s="17" t="s">
        <v>4</v>
      </c>
      <c r="I12" s="1"/>
    </row>
    <row r="13" spans="1:9" x14ac:dyDescent="0.25">
      <c r="A13" s="1"/>
      <c r="B13" s="67" t="s">
        <v>32</v>
      </c>
      <c r="C13" s="68"/>
      <c r="D13" s="68"/>
      <c r="E13" s="68"/>
      <c r="F13" s="68"/>
      <c r="G13" s="68"/>
      <c r="H13" s="69"/>
      <c r="I13" s="1"/>
    </row>
    <row r="14" spans="1:9" x14ac:dyDescent="0.25">
      <c r="A14" s="1"/>
      <c r="B14" s="73" t="s">
        <v>106</v>
      </c>
      <c r="C14" s="74"/>
      <c r="D14" s="75"/>
      <c r="E14" s="33">
        <f>'Fane 5. Hist. over el. underdæk'!G13</f>
        <v>-382195</v>
      </c>
      <c r="F14" s="17" t="s">
        <v>4</v>
      </c>
      <c r="G14" s="33">
        <f>E14</f>
        <v>-382195</v>
      </c>
      <c r="H14" s="17" t="s">
        <v>4</v>
      </c>
      <c r="I14" s="1"/>
    </row>
    <row r="15" spans="1:9" x14ac:dyDescent="0.25">
      <c r="A15" s="1"/>
      <c r="B15" s="67" t="s">
        <v>29</v>
      </c>
      <c r="C15" s="68"/>
      <c r="D15" s="68"/>
      <c r="E15" s="68"/>
      <c r="F15" s="68"/>
      <c r="G15" s="68"/>
      <c r="H15" s="69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456567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15902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23688.956666666665</v>
      </c>
      <c r="F19" s="7" t="s">
        <v>4</v>
      </c>
      <c r="G19" s="14"/>
      <c r="H19" s="15"/>
      <c r="I19" s="1"/>
    </row>
    <row r="20" spans="1:9" x14ac:dyDescent="0.25">
      <c r="A20" s="1"/>
      <c r="B20" s="73" t="s">
        <v>38</v>
      </c>
      <c r="C20" s="74"/>
      <c r="D20" s="75"/>
      <c r="E20" s="33">
        <f>SUM(E16:E19)</f>
        <v>496157.95666666667</v>
      </c>
      <c r="F20" s="17" t="s">
        <v>4</v>
      </c>
      <c r="G20" s="33">
        <f>E20</f>
        <v>496157.95666666667</v>
      </c>
      <c r="H20" s="17" t="s">
        <v>4</v>
      </c>
      <c r="I20" s="1"/>
    </row>
    <row r="21" spans="1:9" x14ac:dyDescent="0.25">
      <c r="A21" s="1"/>
      <c r="B21" s="67" t="s">
        <v>33</v>
      </c>
      <c r="C21" s="68"/>
      <c r="D21" s="68"/>
      <c r="E21" s="68"/>
      <c r="F21" s="68"/>
      <c r="G21" s="68"/>
      <c r="H21" s="69"/>
      <c r="I21" s="1"/>
    </row>
    <row r="22" spans="1:9" x14ac:dyDescent="0.25">
      <c r="A22" s="1"/>
      <c r="B22" s="73" t="s">
        <v>34</v>
      </c>
      <c r="C22" s="74"/>
      <c r="D22" s="75"/>
      <c r="E22" s="33">
        <f>'Fane 8. Kontrol af PL2015'!G36</f>
        <v>79225</v>
      </c>
      <c r="F22" s="17" t="s">
        <v>4</v>
      </c>
      <c r="G22" s="33">
        <f>E22</f>
        <v>79225</v>
      </c>
      <c r="H22" s="17" t="s">
        <v>4</v>
      </c>
      <c r="I22" s="1"/>
    </row>
    <row r="23" spans="1:9" x14ac:dyDescent="0.25">
      <c r="A23" s="1"/>
      <c r="B23" s="67" t="s">
        <v>39</v>
      </c>
      <c r="C23" s="68"/>
      <c r="D23" s="68"/>
      <c r="E23" s="68"/>
      <c r="F23" s="69"/>
      <c r="G23" s="34">
        <f>G12+G14+G20+G22</f>
        <v>6667019.9589108611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  <mergeCell ref="B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6473832.002244194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2381225.0451776795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82217.666428501267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70457.912112161415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6485591.7565605342</v>
      </c>
      <c r="F13" s="17" t="s">
        <v>4</v>
      </c>
      <c r="G13" s="33">
        <f>E13</f>
        <v>6485591.7565605342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underdæk'!$G$12&gt;1,'Fane 5. Hist. over el. underdæk'!$G$13,0)</f>
        <v>-382195</v>
      </c>
      <c r="F15" s="17" t="s">
        <v>4</v>
      </c>
      <c r="G15" s="33">
        <f>E15</f>
        <v>-382195</v>
      </c>
      <c r="H15" s="17" t="s">
        <v>4</v>
      </c>
      <c r="I15" s="1"/>
    </row>
    <row r="16" spans="1:9" x14ac:dyDescent="0.25">
      <c r="A16" s="1"/>
      <c r="B16" s="67" t="s">
        <v>42</v>
      </c>
      <c r="C16" s="68"/>
      <c r="D16" s="68"/>
      <c r="E16" s="68"/>
      <c r="F16" s="69"/>
      <c r="G16" s="34">
        <f>G13+G15</f>
        <v>6103396.7565605342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6485591.7565605333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2411466.6032514358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82367.015308318776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70139.731226854099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6497819.0406419979</v>
      </c>
      <c r="F13" s="17" t="s">
        <v>4</v>
      </c>
      <c r="G13" s="33">
        <f>E13</f>
        <v>6497819.0406419979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underdæk'!$G$12&gt;2,'Fane 5. Hist. over el. underdæk'!$G$13,0)</f>
        <v>-382195</v>
      </c>
      <c r="F15" s="17" t="s">
        <v>4</v>
      </c>
      <c r="G15" s="33">
        <f>E15</f>
        <v>-382195</v>
      </c>
      <c r="H15" s="17" t="s">
        <v>4</v>
      </c>
      <c r="I15" s="1"/>
    </row>
    <row r="16" spans="1:9" x14ac:dyDescent="0.25">
      <c r="A16" s="1"/>
      <c r="B16" s="67" t="s">
        <v>45</v>
      </c>
      <c r="C16" s="68"/>
      <c r="D16" s="68"/>
      <c r="E16" s="68"/>
      <c r="F16" s="69"/>
      <c r="G16" s="34">
        <f>G13+G15</f>
        <v>6115624.0406419979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107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6497819.0406419979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2442092.229112729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82522.301816153369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69822.98721460675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6510518.3552435441</v>
      </c>
      <c r="F13" s="17" t="s">
        <v>4</v>
      </c>
      <c r="G13" s="33">
        <f>E13</f>
        <v>6510518.3552435441</v>
      </c>
      <c r="H13" s="17" t="s">
        <v>4</v>
      </c>
      <c r="I13" s="1"/>
    </row>
    <row r="14" spans="1:9" x14ac:dyDescent="0.25">
      <c r="A14" s="1"/>
      <c r="B14" s="67" t="s">
        <v>32</v>
      </c>
      <c r="C14" s="68"/>
      <c r="D14" s="68"/>
      <c r="E14" s="68"/>
      <c r="F14" s="68"/>
      <c r="G14" s="68"/>
      <c r="H14" s="69"/>
      <c r="I14" s="1"/>
    </row>
    <row r="15" spans="1:9" ht="15" customHeight="1" x14ac:dyDescent="0.25">
      <c r="A15" s="1"/>
      <c r="B15" s="73" t="s">
        <v>106</v>
      </c>
      <c r="C15" s="74"/>
      <c r="D15" s="75"/>
      <c r="E15" s="37">
        <f>IF('Fane 5. Hist. over el. underdæk'!$G$12&gt;3,'Fane 5. Hist. over el. underdæk'!$G$13,0)</f>
        <v>-382195</v>
      </c>
      <c r="F15" s="17" t="s">
        <v>4</v>
      </c>
      <c r="G15" s="33">
        <f>E15</f>
        <v>-382195</v>
      </c>
      <c r="H15" s="17" t="s">
        <v>4</v>
      </c>
      <c r="I15" s="1"/>
    </row>
    <row r="16" spans="1:9" x14ac:dyDescent="0.25">
      <c r="A16" s="1"/>
      <c r="B16" s="67" t="s">
        <v>47</v>
      </c>
      <c r="C16" s="68"/>
      <c r="D16" s="68"/>
      <c r="E16" s="68"/>
      <c r="F16" s="69"/>
      <c r="G16" s="34">
        <f>G13+G15</f>
        <v>6128323.3552435441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48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2763078.4873755933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1400306.0060796603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2381225.0451776795</v>
      </c>
      <c r="H11" s="10" t="s">
        <v>4</v>
      </c>
      <c r="I11" s="1"/>
    </row>
    <row r="12" spans="1:9" x14ac:dyDescent="0.25">
      <c r="A12" s="1"/>
      <c r="B12" s="67" t="s">
        <v>48</v>
      </c>
      <c r="C12" s="68"/>
      <c r="D12" s="68"/>
      <c r="E12" s="68"/>
      <c r="F12" s="69"/>
      <c r="G12" s="34">
        <f>SUM(G9:G11)</f>
        <v>6544609.5386329331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121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104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4163384.4934552535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67" t="s">
        <v>28</v>
      </c>
      <c r="C11" s="68"/>
      <c r="D11" s="68"/>
      <c r="E11" s="68"/>
      <c r="F11" s="69"/>
      <c r="G11" s="34">
        <f>$G$9*$G$10/100</f>
        <v>70777.536388739303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122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7" t="s">
        <v>105</v>
      </c>
      <c r="C8" s="68"/>
      <c r="D8" s="68"/>
      <c r="E8" s="68"/>
      <c r="F8" s="68"/>
      <c r="G8" s="68"/>
      <c r="H8" s="69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-4042306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-2513526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-1528780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67" t="s">
        <v>76</v>
      </c>
      <c r="C13" s="68"/>
      <c r="D13" s="68"/>
      <c r="E13" s="68"/>
      <c r="F13" s="69"/>
      <c r="G13" s="34">
        <f>G11/G12</f>
        <v>-382195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123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7" t="s">
        <v>6</v>
      </c>
      <c r="C8" s="68"/>
      <c r="D8" s="68"/>
      <c r="E8" s="68"/>
      <c r="F8" s="68"/>
      <c r="G8" s="69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169913</v>
      </c>
      <c r="F10" s="20">
        <f>E10/D10</f>
        <v>2265.5066666666667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106478</v>
      </c>
      <c r="F11" s="20">
        <f t="shared" ref="F11:F18" si="0">E11/D11</f>
        <v>1419.7066666666667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836857</v>
      </c>
      <c r="F12" s="20">
        <f t="shared" si="0"/>
        <v>11158.093333333334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149154</v>
      </c>
      <c r="F13" s="20">
        <f t="shared" si="0"/>
        <v>1988.72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303704</v>
      </c>
      <c r="F14" s="20">
        <f t="shared" si="0"/>
        <v>4049.3866666666668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55365</v>
      </c>
      <c r="F15" s="20">
        <f t="shared" si="0"/>
        <v>738.2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102873</v>
      </c>
      <c r="F16" s="20">
        <f t="shared" si="0"/>
        <v>1371.64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8</v>
      </c>
      <c r="E17" s="36">
        <v>281869</v>
      </c>
      <c r="F17" s="20">
        <f t="shared" si="0"/>
        <v>35233.625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5</v>
      </c>
      <c r="E18" s="36">
        <v>82598</v>
      </c>
      <c r="F18" s="20">
        <f t="shared" si="0"/>
        <v>16519.599999999999</v>
      </c>
      <c r="G18" s="10" t="s">
        <v>4</v>
      </c>
      <c r="H18" s="1"/>
    </row>
    <row r="19" spans="1:8" x14ac:dyDescent="0.25">
      <c r="A19" s="1"/>
      <c r="B19" s="67" t="s">
        <v>5</v>
      </c>
      <c r="C19" s="68"/>
      <c r="D19" s="68"/>
      <c r="E19" s="69"/>
      <c r="F19" s="34">
        <f>SUM(F10:F18)</f>
        <v>74744.478333333333</v>
      </c>
      <c r="G19" s="18" t="s">
        <v>4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</sheetData>
  <sheetProtection password="C6BD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2016-11-02T15:04:45Z</dcterms:modified>
</cp:coreProperties>
</file>