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410" yWindow="210" windowWidth="19305" windowHeight="9885" firstSheet="1" activeTab="4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F13" i="11" l="1"/>
  <c r="F14" i="11"/>
  <c r="F15" i="11"/>
  <c r="F16" i="11"/>
  <c r="F17" i="11"/>
  <c r="F18" i="11"/>
  <c r="E35" i="13" l="1"/>
  <c r="G35" i="13" s="1"/>
  <c r="E27" i="13"/>
  <c r="E19" i="13"/>
  <c r="E15" i="13"/>
  <c r="G11" i="12"/>
  <c r="E16" i="2" s="1"/>
  <c r="G23" i="12"/>
  <c r="G17" i="12"/>
  <c r="E17" i="2" s="1"/>
  <c r="F11" i="11"/>
  <c r="F12" i="11"/>
  <c r="F19" i="11"/>
  <c r="F20" i="11"/>
  <c r="F21" i="11"/>
  <c r="F10" i="11"/>
  <c r="F22" i="11" s="1"/>
  <c r="G29" i="12" s="1"/>
  <c r="E14" i="2"/>
  <c r="G14" i="2" s="1"/>
  <c r="G12" i="7"/>
  <c r="G15" i="6"/>
  <c r="G15" i="5"/>
  <c r="G15" i="4"/>
  <c r="E22" i="2"/>
  <c r="G22" i="2" s="1"/>
  <c r="E18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 s="1"/>
  <c r="E11" i="4"/>
  <c r="E13" i="4" l="1"/>
  <c r="G13" i="4" s="1"/>
  <c r="G16" i="4" s="1"/>
  <c r="E12" i="5"/>
  <c r="E9" i="6"/>
  <c r="E11" i="5"/>
  <c r="E13" i="5" s="1"/>
  <c r="G13" i="5" s="1"/>
  <c r="G16" i="5" s="1"/>
  <c r="E12" i="6" l="1"/>
  <c r="E11" i="6"/>
  <c r="E13" i="6" l="1"/>
  <c r="G13" i="6" s="1"/>
  <c r="G16" i="6" s="1"/>
</calcChain>
</file>

<file path=xl/sharedStrings.xml><?xml version="1.0" encoding="utf-8"?>
<sst xmlns="http://schemas.openxmlformats.org/spreadsheetml/2006/main" count="266" uniqueCount="129">
  <si>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</si>
  <si>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</si>
  <si>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</si>
  <si>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</si>
  <si>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</si>
  <si>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</si>
  <si>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</si>
  <si>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</si>
  <si>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</si>
  <si>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</si>
  <si>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</si>
  <si>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</si>
  <si>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</si>
  <si>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</si>
  <si>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</si>
  <si>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</si>
  <si>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</si>
  <si>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</si>
  <si>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</si>
  <si>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</si>
  <si>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</si>
  <si>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</si>
  <si>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</si>
  <si>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</si>
  <si>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</si>
  <si>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</si>
  <si>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</si>
  <si>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</si>
  <si>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</si>
  <si>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</si>
  <si>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</si>
  <si>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</si>
  <si>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</si>
  <si>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</si>
  <si>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</si>
  <si>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</si>
  <si>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</si>
  <si>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</si>
  <si>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</si>
  <si>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</si>
  <si>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</si>
  <si>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</si>
  <si>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</si>
  <si>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</si>
  <si>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</si>
  <si>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</si>
  <si>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</si>
  <si>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</si>
  <si>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</si>
  <si>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</si>
  <si>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</si>
  <si>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</si>
  <si>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</si>
  <si>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</si>
  <si>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</si>
  <si>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</si>
  <si>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</si>
  <si>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</si>
  <si>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</si>
  <si>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</si>
  <si>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</si>
  <si>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</si>
  <si>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</si>
  <si>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</si>
  <si>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</si>
  <si>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</si>
  <si>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</si>
  <si>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</si>
  <si>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</si>
  <si>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</si>
  <si>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</si>
  <si>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</si>
  <si>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</si>
  <si>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</si>
  <si>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</si>
  <si>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</si>
  <si>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</si>
  <si>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</si>
  <si>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</si>
  <si>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</si>
  <si>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</si>
  <si>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</si>
  <si>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</si>
  <si>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</si>
  <si>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</si>
  <si>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</si>
  <si>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</si>
  <si>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</si>
  <si>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</si>
  <si>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</si>
  <si>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</si>
  <si>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</si>
  <si>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</si>
  <si>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</si>
  <si>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</si>
  <si>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</si>
  <si>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</si>
  <si>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</si>
  <si>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</si>
  <si>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</si>
  <si>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</si>
  <si>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</si>
  <si>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</si>
  <si>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</si>
  <si>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</si>
  <si>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</si>
  <si>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</si>
  <si>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</si>
  <si>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</si>
  <si>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</si>
  <si>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Pumpestation (inkl. evt. hydrofor)/trykforøger, SRO</t>
  </si>
  <si>
    <t>Administrationbygninger</t>
  </si>
  <si>
    <t>SRO-brønd/kvarterbrønd/sektionsbrønd, Mek./EL</t>
  </si>
  <si>
    <t>Afregningsmålere, elektroniske &gt; Ø110 mm</t>
  </si>
  <si>
    <t>SRO-anlæg, vandværk</t>
  </si>
  <si>
    <t>Hegn</t>
  </si>
  <si>
    <t>Stik på ledningsnet, Konstruktioner</t>
  </si>
  <si>
    <t>Ø 50mm &lt; Ledningsnet ≤ Ø110 mm</t>
  </si>
  <si>
    <t>Ledningsnet ≤ Ø50 mm</t>
  </si>
  <si>
    <t>Ø110 mm &lt; Ledningsnet ≤ Ø 250 mm</t>
  </si>
  <si>
    <t>Ventiler på Ø 50mm &lt; Ledningsnet ≤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</si>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</sst>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>
      <selection activeCell="A36" sqref="A36:I48"/>
    </sheetView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3822980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3308000</v>
      </c>
      <c r="H10" s="10" t="s">
        <v>4</v>
      </c>
      <c r="I10" s="1"/>
    </row>
    <row r="11" spans="1:9" x14ac:dyDescent="0.25">
      <c r="A11" s="1"/>
      <c r="B11" s="67" t="s">
        <v>83</v>
      </c>
      <c r="C11" s="68"/>
      <c r="D11" s="68"/>
      <c r="E11" s="68"/>
      <c r="F11" s="69"/>
      <c r="G11" s="34">
        <f>G9-G10</f>
        <v>514980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15475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23000</v>
      </c>
      <c r="H16" s="10" t="s">
        <v>4</v>
      </c>
      <c r="I16" s="1"/>
    </row>
    <row r="17" spans="1:9" x14ac:dyDescent="0.25">
      <c r="A17" s="1"/>
      <c r="B17" s="67" t="s">
        <v>87</v>
      </c>
      <c r="C17" s="68"/>
      <c r="D17" s="68"/>
      <c r="E17" s="68"/>
      <c r="F17" s="69"/>
      <c r="G17" s="34">
        <f>G15-G16</f>
        <v>-7525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67" t="s">
        <v>96</v>
      </c>
      <c r="C23" s="68"/>
      <c r="D23" s="68"/>
      <c r="E23" s="68"/>
      <c r="F23" s="69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58333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192944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2015'!F22</f>
        <v>192150.81999999995</v>
      </c>
      <c r="H29" s="10" t="s">
        <v>4</v>
      </c>
      <c r="I29" s="1"/>
    </row>
    <row r="30" spans="1:9" x14ac:dyDescent="0.25">
      <c r="A30" s="1"/>
      <c r="B30" s="67" t="s">
        <v>88</v>
      </c>
      <c r="C30" s="68"/>
      <c r="D30" s="68"/>
      <c r="E30" s="68"/>
      <c r="F30" s="69"/>
      <c r="G30" s="34">
        <f>G29-G27+G29-G28</f>
        <v>133024.6399999999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>
      <selection activeCell="G17" sqref="G17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49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11955160</v>
      </c>
      <c r="H9" s="16" t="s">
        <v>4</v>
      </c>
      <c r="I9" s="1"/>
    </row>
    <row r="10" spans="1:9" x14ac:dyDescent="0.25">
      <c r="A10" s="1"/>
      <c r="B10" s="67" t="s">
        <v>52</v>
      </c>
      <c r="C10" s="68"/>
      <c r="D10" s="68"/>
      <c r="E10" s="68"/>
      <c r="F10" s="68"/>
      <c r="G10" s="68"/>
      <c r="H10" s="69"/>
      <c r="I10" s="1"/>
    </row>
    <row r="11" spans="1:9" x14ac:dyDescent="0.25">
      <c r="A11" s="1"/>
      <c r="B11" s="77" t="s">
        <v>53</v>
      </c>
      <c r="C11" s="78"/>
      <c r="D11" s="79"/>
      <c r="E11" s="36">
        <v>3157747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471326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-22052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286667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3893688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105694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105694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0" t="s">
        <v>62</v>
      </c>
      <c r="C20" s="71"/>
      <c r="D20" s="72"/>
      <c r="E20" s="36">
        <v>-1200000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0" t="s">
        <v>63</v>
      </c>
      <c r="C21" s="71"/>
      <c r="D21" s="72"/>
      <c r="E21" s="36">
        <v>-2483156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0" t="s">
        <v>66</v>
      </c>
      <c r="C24" s="71"/>
      <c r="D24" s="72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0" t="s">
        <v>67</v>
      </c>
      <c r="C25" s="71"/>
      <c r="D25" s="72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0" t="s">
        <v>68</v>
      </c>
      <c r="C26" s="71"/>
      <c r="D26" s="72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-3683156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316226</v>
      </c>
      <c r="F28" s="16" t="s">
        <v>4</v>
      </c>
      <c r="G28" s="31">
        <f>IF(E28&lt;0,0,-E28)</f>
        <v>-316226</v>
      </c>
      <c r="H28" s="16" t="s">
        <v>4</v>
      </c>
      <c r="I28" s="1"/>
    </row>
    <row r="29" spans="1:9" x14ac:dyDescent="0.25">
      <c r="A29" s="1"/>
      <c r="B29" s="67" t="s">
        <v>71</v>
      </c>
      <c r="C29" s="68"/>
      <c r="D29" s="68"/>
      <c r="E29" s="68"/>
      <c r="F29" s="68"/>
      <c r="G29" s="68"/>
      <c r="H29" s="69"/>
      <c r="I29" s="1"/>
    </row>
    <row r="30" spans="1:9" x14ac:dyDescent="0.25">
      <c r="A30" s="1"/>
      <c r="B30" s="81" t="s">
        <v>71</v>
      </c>
      <c r="C30" s="82"/>
      <c r="D30" s="83"/>
      <c r="E30" s="37">
        <v>1668737.400319133</v>
      </c>
      <c r="F30" s="16" t="s">
        <v>4</v>
      </c>
      <c r="G30" s="33">
        <f>-$E$30</f>
        <v>-1668737.400319133</v>
      </c>
      <c r="H30" s="16" t="s">
        <v>4</v>
      </c>
      <c r="I30" s="1"/>
    </row>
    <row r="31" spans="1:9" x14ac:dyDescent="0.25">
      <c r="A31" s="1"/>
      <c r="B31" s="92" t="s">
        <v>121</v>
      </c>
      <c r="C31" s="68"/>
      <c r="D31" s="68"/>
      <c r="E31" s="68"/>
      <c r="F31" s="68"/>
      <c r="G31" s="68"/>
      <c r="H31" s="69"/>
      <c r="I31" s="1"/>
    </row>
    <row r="32" spans="1:9" ht="30" customHeight="1" x14ac:dyDescent="0.25">
      <c r="A32" s="1"/>
      <c r="B32" s="70" t="s">
        <v>122</v>
      </c>
      <c r="C32" s="71"/>
      <c r="D32" s="72"/>
      <c r="E32" s="36">
        <v>9065726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0" t="s">
        <v>73</v>
      </c>
      <c r="C34" s="71"/>
      <c r="D34" s="72"/>
      <c r="E34" s="36">
        <v>388565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9454291</v>
      </c>
      <c r="F35" s="16" t="s">
        <v>4</v>
      </c>
      <c r="G35" s="33">
        <f>-E35</f>
        <v>-9454291</v>
      </c>
      <c r="H35" s="16" t="s">
        <v>4</v>
      </c>
      <c r="I35" s="1"/>
    </row>
    <row r="36" spans="1:9" x14ac:dyDescent="0.25">
      <c r="A36" s="1"/>
      <c r="B36" s="67" t="s">
        <v>50</v>
      </c>
      <c r="C36" s="68"/>
      <c r="D36" s="68"/>
      <c r="E36" s="68"/>
      <c r="F36" s="69"/>
      <c r="G36" s="34">
        <f>$G$9+$G$28+$G$30+$G$35</f>
        <v>515905.59968086705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ht="30" customHeight="1" x14ac:dyDescent="0.25">
      <c r="A9" s="1"/>
      <c r="B9" s="70" t="s">
        <v>31</v>
      </c>
      <c r="C9" s="71"/>
      <c r="D9" s="72"/>
      <c r="E9" s="32">
        <f>'Fane 3. Grundlag'!G12</f>
        <v>11082512.955532931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3819916.2283359994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123464.14436234784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10959048.811170584</v>
      </c>
      <c r="F12" s="17" t="s">
        <v>4</v>
      </c>
      <c r="G12" s="33">
        <f>E12</f>
        <v>10959048.811170584</v>
      </c>
      <c r="H12" s="17" t="s">
        <v>4</v>
      </c>
      <c r="I12" s="1"/>
    </row>
    <row r="13" spans="1:9" x14ac:dyDescent="0.25">
      <c r="A13" s="1"/>
      <c r="B13" s="67" t="s">
        <v>32</v>
      </c>
      <c r="C13" s="68"/>
      <c r="D13" s="68"/>
      <c r="E13" s="68"/>
      <c r="F13" s="68"/>
      <c r="G13" s="68"/>
      <c r="H13" s="69"/>
      <c r="I13" s="1"/>
    </row>
    <row r="14" spans="1:9" x14ac:dyDescent="0.25">
      <c r="A14" s="1"/>
      <c r="B14" s="73" t="s">
        <v>106</v>
      </c>
      <c r="C14" s="74"/>
      <c r="D14" s="75"/>
      <c r="E14" s="33">
        <f>'Fane 5. Hist. over el. underdæk'!G13</f>
        <v>0</v>
      </c>
      <c r="F14" s="17" t="s">
        <v>4</v>
      </c>
      <c r="G14" s="33">
        <f>E14</f>
        <v>0</v>
      </c>
      <c r="H14" s="17" t="s">
        <v>4</v>
      </c>
      <c r="I14" s="1"/>
    </row>
    <row r="15" spans="1:9" x14ac:dyDescent="0.25">
      <c r="A15" s="1"/>
      <c r="B15" s="67" t="s">
        <v>29</v>
      </c>
      <c r="C15" s="68"/>
      <c r="D15" s="68"/>
      <c r="E15" s="68"/>
      <c r="F15" s="68"/>
      <c r="G15" s="68"/>
      <c r="H15" s="69"/>
      <c r="I15" s="1"/>
    </row>
    <row r="16" spans="1:9" x14ac:dyDescent="0.25">
      <c r="A16" s="1"/>
      <c r="B16" s="70" t="s">
        <v>35</v>
      </c>
      <c r="C16" s="71"/>
      <c r="D16" s="72"/>
      <c r="E16" s="20">
        <f>'Fane 7. Korrektion af PL2015'!G11</f>
        <v>514980</v>
      </c>
      <c r="F16" s="7" t="s">
        <v>4</v>
      </c>
      <c r="G16" s="19"/>
      <c r="H16" s="9"/>
      <c r="I16" s="1"/>
    </row>
    <row r="17" spans="1:9" x14ac:dyDescent="0.25">
      <c r="A17" s="1"/>
      <c r="B17" s="70" t="s">
        <v>36</v>
      </c>
      <c r="C17" s="71"/>
      <c r="D17" s="72"/>
      <c r="E17" s="20">
        <f>'Fane 7. Korrektion af PL2015'!G17</f>
        <v>-7525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0" t="s">
        <v>99</v>
      </c>
      <c r="C18" s="71"/>
      <c r="D18" s="72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0" t="s">
        <v>37</v>
      </c>
      <c r="C19" s="71"/>
      <c r="D19" s="72"/>
      <c r="E19" s="20">
        <f>'Fane 7. Korrektion af PL2015'!G30</f>
        <v>133024.6399999999</v>
      </c>
      <c r="F19" s="7" t="s">
        <v>4</v>
      </c>
      <c r="G19" s="14"/>
      <c r="H19" s="15"/>
      <c r="I19" s="1"/>
    </row>
    <row r="20" spans="1:9" x14ac:dyDescent="0.25">
      <c r="A20" s="1"/>
      <c r="B20" s="73" t="s">
        <v>38</v>
      </c>
      <c r="C20" s="74"/>
      <c r="D20" s="75"/>
      <c r="E20" s="33">
        <f>SUM(E16:E19)</f>
        <v>640479.6399999999</v>
      </c>
      <c r="F20" s="17" t="s">
        <v>4</v>
      </c>
      <c r="G20" s="33">
        <f>E20</f>
        <v>640479.6399999999</v>
      </c>
      <c r="H20" s="17" t="s">
        <v>4</v>
      </c>
      <c r="I20" s="1"/>
    </row>
    <row r="21" spans="1:9" x14ac:dyDescent="0.25">
      <c r="A21" s="1"/>
      <c r="B21" s="67" t="s">
        <v>33</v>
      </c>
      <c r="C21" s="68"/>
      <c r="D21" s="68"/>
      <c r="E21" s="68"/>
      <c r="F21" s="68"/>
      <c r="G21" s="68"/>
      <c r="H21" s="69"/>
      <c r="I21" s="1"/>
    </row>
    <row r="22" spans="1:9" x14ac:dyDescent="0.25">
      <c r="A22" s="1"/>
      <c r="B22" s="73" t="s">
        <v>34</v>
      </c>
      <c r="C22" s="74"/>
      <c r="D22" s="75"/>
      <c r="E22" s="33">
        <f>'Fane 8. Kontrol af PL2015'!G36</f>
        <v>515905.59968086705</v>
      </c>
      <c r="F22" s="17" t="s">
        <v>4</v>
      </c>
      <c r="G22" s="33">
        <f>E22</f>
        <v>515905.59968086705</v>
      </c>
      <c r="H22" s="17" t="s">
        <v>4</v>
      </c>
      <c r="I22" s="1"/>
    </row>
    <row r="23" spans="1:9" x14ac:dyDescent="0.25">
      <c r="A23" s="1"/>
      <c r="B23" s="67" t="s">
        <v>39</v>
      </c>
      <c r="C23" s="68"/>
      <c r="D23" s="68"/>
      <c r="E23" s="68"/>
      <c r="F23" s="69"/>
      <c r="G23" s="34">
        <f>G12+G14+G20+G22</f>
        <v>12115434.050851451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  <mergeCell ref="B23:F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0" t="s">
        <v>40</v>
      </c>
      <c r="C9" s="71"/>
      <c r="D9" s="72"/>
      <c r="E9" s="35">
        <f>'Fane 2.1. Økonomisk ramme 2017'!$E$9-'Fane 2.1. Økonomisk ramme 2017'!$E$11</f>
        <v>10959048.811170584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3819916.2283359994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139179.91990186641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122906.59263282194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10975322.138439627</v>
      </c>
      <c r="F13" s="17" t="s">
        <v>4</v>
      </c>
      <c r="G13" s="33">
        <f>E13</f>
        <v>10975322.138439627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3" t="s">
        <v>106</v>
      </c>
      <c r="C15" s="74"/>
      <c r="D15" s="75"/>
      <c r="E15" s="37">
        <f>IF('Fane 5. Hist. over el. underdæk'!$G$12&gt;1,'Fane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67" t="s">
        <v>42</v>
      </c>
      <c r="C16" s="68"/>
      <c r="D16" s="68"/>
      <c r="E16" s="68"/>
      <c r="F16" s="69"/>
      <c r="G16" s="34">
        <f>G13+G15</f>
        <v>10975322.138439627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0" t="s">
        <v>44</v>
      </c>
      <c r="C9" s="71"/>
      <c r="D9" s="72"/>
      <c r="E9" s="35">
        <f>'Fane 2.2. Økonomisk ramme 2018'!$E$9*1.0127-'Fane 2.2. Økonomisk ramme 2018'!$E$12</f>
        <v>10975322.138439627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3868429.1644358663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139386.59115818326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122351.55875115134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10992357.17084666</v>
      </c>
      <c r="F13" s="17" t="s">
        <v>4</v>
      </c>
      <c r="G13" s="33">
        <f>E13</f>
        <v>10992357.17084666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3" t="s">
        <v>106</v>
      </c>
      <c r="C15" s="74"/>
      <c r="D15" s="75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67" t="s">
        <v>45</v>
      </c>
      <c r="C16" s="68"/>
      <c r="D16" s="68"/>
      <c r="E16" s="68"/>
      <c r="F16" s="69"/>
      <c r="G16" s="34">
        <f>G13+G15</f>
        <v>10992357.17084666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tabSelected="1"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0" t="s">
        <v>46</v>
      </c>
      <c r="C9" s="71"/>
      <c r="D9" s="72"/>
      <c r="E9" s="35">
        <f>'Fane 2.3. Økonomisk ramme 2019'!$E$9*1.0127-'Fane 2.3. Økonomisk ramme 2019'!$E$12</f>
        <v>10992357.17084666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3917558.2148242015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139602.93606975258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121799.03134698705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11010161.075569425</v>
      </c>
      <c r="F13" s="17" t="s">
        <v>4</v>
      </c>
      <c r="G13" s="33">
        <f>E13</f>
        <v>11010161.075569425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3" t="s">
        <v>106</v>
      </c>
      <c r="C15" s="74"/>
      <c r="D15" s="75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67" t="s">
        <v>47</v>
      </c>
      <c r="C16" s="68"/>
      <c r="D16" s="68"/>
      <c r="E16" s="68"/>
      <c r="F16" s="69"/>
      <c r="G16" s="34">
        <f>G13+G15</f>
        <v>11010161.075569425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>
      <selection activeCell="G10" sqref="G10"/>
    </sheetView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48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2890754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4371842.7271969318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3819916.2283359994</v>
      </c>
      <c r="H11" s="10" t="s">
        <v>4</v>
      </c>
      <c r="I11" s="1"/>
    </row>
    <row r="12" spans="1:9" x14ac:dyDescent="0.25">
      <c r="A12" s="1"/>
      <c r="B12" s="67" t="s">
        <v>48</v>
      </c>
      <c r="C12" s="68"/>
      <c r="D12" s="68"/>
      <c r="E12" s="68"/>
      <c r="F12" s="69"/>
      <c r="G12" s="34">
        <f>SUM(G9:G11)</f>
        <v>11082512.955532931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123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104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7262596.7271969318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67" t="s">
        <v>28</v>
      </c>
      <c r="C11" s="68"/>
      <c r="D11" s="68"/>
      <c r="E11" s="68"/>
      <c r="F11" s="69"/>
      <c r="G11" s="34">
        <f>$G$9*$G$10/100</f>
        <v>123464.14436234784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>
      <selection activeCell="G14" sqref="G14"/>
    </sheetView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124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105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-1452020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-1452020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0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0</v>
      </c>
      <c r="H12" s="10" t="s">
        <v>4</v>
      </c>
      <c r="I12" s="1"/>
    </row>
    <row r="13" spans="1:9" x14ac:dyDescent="0.25">
      <c r="A13" s="1"/>
      <c r="B13" s="67" t="s">
        <v>76</v>
      </c>
      <c r="C13" s="68"/>
      <c r="D13" s="68"/>
      <c r="E13" s="68"/>
      <c r="F13" s="69"/>
      <c r="G13" s="34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4"/>
  <sheetViews>
    <sheetView view="pageLayout" zoomScaleNormal="100" workbookViewId="0">
      <selection activeCell="B10" sqref="B10"/>
    </sheetView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125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7" t="s">
        <v>6</v>
      </c>
      <c r="C8" s="68"/>
      <c r="D8" s="68"/>
      <c r="E8" s="68"/>
      <c r="F8" s="68"/>
      <c r="G8" s="69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10</v>
      </c>
      <c r="E10" s="36">
        <v>1269318</v>
      </c>
      <c r="F10" s="20">
        <f>E10/D10</f>
        <v>126931.8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127594</v>
      </c>
      <c r="F11" s="20">
        <f t="shared" ref="F11:F21" si="0">E11/D11</f>
        <v>1701.2533333333333</v>
      </c>
      <c r="G11" s="10" t="s">
        <v>4</v>
      </c>
      <c r="H11" s="1"/>
    </row>
    <row r="12" spans="1:8" ht="26.25" x14ac:dyDescent="0.25">
      <c r="A12" s="1"/>
      <c r="B12" s="41" t="s">
        <v>112</v>
      </c>
      <c r="C12" s="39">
        <v>2015</v>
      </c>
      <c r="D12" s="39">
        <v>15</v>
      </c>
      <c r="E12" s="36">
        <v>173510</v>
      </c>
      <c r="F12" s="20">
        <f t="shared" si="0"/>
        <v>11567.333333333334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10</v>
      </c>
      <c r="E13" s="36">
        <v>314085</v>
      </c>
      <c r="F13" s="20">
        <f t="shared" si="0"/>
        <v>31408.5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10</v>
      </c>
      <c r="E14" s="36">
        <v>19618</v>
      </c>
      <c r="F14" s="20">
        <f t="shared" si="0"/>
        <v>1961.8</v>
      </c>
      <c r="G14" s="10" t="s">
        <v>4</v>
      </c>
      <c r="H14" s="1"/>
    </row>
    <row r="15" spans="1:8" x14ac:dyDescent="0.25">
      <c r="A15" s="1"/>
      <c r="B15" s="41" t="s">
        <v>115</v>
      </c>
      <c r="C15" s="39">
        <v>2015</v>
      </c>
      <c r="D15" s="39">
        <v>15</v>
      </c>
      <c r="E15" s="36">
        <v>17796</v>
      </c>
      <c r="F15" s="20">
        <f t="shared" si="0"/>
        <v>1186.4000000000001</v>
      </c>
      <c r="G15" s="10" t="s">
        <v>4</v>
      </c>
      <c r="H15" s="1"/>
    </row>
    <row r="16" spans="1:8" x14ac:dyDescent="0.25">
      <c r="A16" s="1"/>
      <c r="B16" s="41" t="s">
        <v>116</v>
      </c>
      <c r="C16" s="39">
        <v>2015</v>
      </c>
      <c r="D16" s="39">
        <v>75</v>
      </c>
      <c r="E16" s="36">
        <v>8573</v>
      </c>
      <c r="F16" s="20">
        <f t="shared" si="0"/>
        <v>114.30666666666667</v>
      </c>
      <c r="G16" s="10" t="s">
        <v>4</v>
      </c>
      <c r="H16" s="1"/>
    </row>
    <row r="17" spans="1:8" x14ac:dyDescent="0.25">
      <c r="A17" s="1"/>
      <c r="B17" s="41" t="s">
        <v>117</v>
      </c>
      <c r="C17" s="39">
        <v>2015</v>
      </c>
      <c r="D17" s="39">
        <v>75</v>
      </c>
      <c r="E17" s="36">
        <v>262680</v>
      </c>
      <c r="F17" s="20">
        <f t="shared" si="0"/>
        <v>3502.4</v>
      </c>
      <c r="G17" s="10" t="s">
        <v>4</v>
      </c>
      <c r="H17" s="1"/>
    </row>
    <row r="18" spans="1:8" x14ac:dyDescent="0.25">
      <c r="A18" s="1"/>
      <c r="B18" s="41" t="s">
        <v>118</v>
      </c>
      <c r="C18" s="39">
        <v>2015</v>
      </c>
      <c r="D18" s="39">
        <v>75</v>
      </c>
      <c r="E18" s="36">
        <v>109696</v>
      </c>
      <c r="F18" s="20">
        <f t="shared" si="0"/>
        <v>1462.6133333333332</v>
      </c>
      <c r="G18" s="10" t="s">
        <v>4</v>
      </c>
      <c r="H18" s="1"/>
    </row>
    <row r="19" spans="1:8" x14ac:dyDescent="0.25">
      <c r="A19" s="1"/>
      <c r="B19" s="41" t="s">
        <v>119</v>
      </c>
      <c r="C19" s="39">
        <v>2015</v>
      </c>
      <c r="D19" s="39">
        <v>75</v>
      </c>
      <c r="E19" s="36">
        <v>102039</v>
      </c>
      <c r="F19" s="20">
        <f t="shared" si="0"/>
        <v>1360.52</v>
      </c>
      <c r="G19" s="10" t="s">
        <v>4</v>
      </c>
      <c r="H19" s="1"/>
    </row>
    <row r="20" spans="1:8" x14ac:dyDescent="0.25">
      <c r="A20" s="1"/>
      <c r="B20" s="41" t="s">
        <v>120</v>
      </c>
      <c r="C20" s="39">
        <v>2015</v>
      </c>
      <c r="D20" s="39">
        <v>75</v>
      </c>
      <c r="E20" s="36">
        <v>577089</v>
      </c>
      <c r="F20" s="20">
        <f t="shared" si="0"/>
        <v>7694.52</v>
      </c>
      <c r="G20" s="10" t="s">
        <v>4</v>
      </c>
      <c r="H20" s="1"/>
    </row>
    <row r="21" spans="1:8" x14ac:dyDescent="0.25">
      <c r="A21" s="1"/>
      <c r="B21" s="41" t="s">
        <v>117</v>
      </c>
      <c r="C21" s="39">
        <v>2015</v>
      </c>
      <c r="D21" s="39">
        <v>75</v>
      </c>
      <c r="E21" s="36">
        <v>244453</v>
      </c>
      <c r="F21" s="20">
        <f t="shared" si="0"/>
        <v>3259.3733333333334</v>
      </c>
      <c r="G21" s="10" t="s">
        <v>4</v>
      </c>
      <c r="H21" s="1"/>
    </row>
    <row r="22" spans="1:8" x14ac:dyDescent="0.25">
      <c r="A22" s="1"/>
      <c r="B22" s="67" t="s">
        <v>5</v>
      </c>
      <c r="C22" s="68"/>
      <c r="D22" s="68"/>
      <c r="E22" s="69"/>
      <c r="F22" s="34">
        <f>SUM(F10:F21)</f>
        <v>192150.81999999995</v>
      </c>
      <c r="G22" s="18" t="s">
        <v>4</v>
      </c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</sheetData>
  <sheetProtection password="C6BD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2016-11-07T11:24:36Z</dcterms:modified>
</cp:coreProperties>
</file>