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<sst xmlns="http://schemas.openxmlformats.org/spreadsheetml/2006/main" count="109" uniqueCount="74">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</sst>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1225414.8556042388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7975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36416.797333333336</v>
      </c>
      <c r="C4" t="s">
        <v>11</v>
      </c>
    </row>
    <row r="5" spans="1:3" s="26" customFormat="1" x14ac:dyDescent="0.25">
      <c r="A5" s="3" t="s">
        <v>12</v>
      </c>
      <c r="B5" s="48">
        <f>SUM(B2:B4)</f>
        <v>1269806.6529375722</v>
      </c>
      <c r="C5" s="62" t="s">
        <v>11</v>
      </c>
    </row>
    <row r="6" spans="1:3" x14ac:dyDescent="0.25">
      <c r="A6" s="47" t="s">
        <v>0</v>
      </c>
      <c r="B6" s="38">
        <f>Investeringer!E3</f>
        <v>1120361.670722001</v>
      </c>
      <c r="C6" s="23" t="s">
        <v>11</v>
      </c>
    </row>
    <row r="7" spans="1:3" x14ac:dyDescent="0.25">
      <c r="A7" s="4" t="s">
        <v>1</v>
      </c>
      <c r="B7" s="35">
        <f>Investeringer!F3</f>
        <v>584427.73376959085</v>
      </c>
      <c r="C7" t="s">
        <v>11</v>
      </c>
    </row>
    <row r="8" spans="1:3" x14ac:dyDescent="0.25">
      <c r="A8" s="4" t="s">
        <v>2</v>
      </c>
      <c r="B8" s="35">
        <f>Investeringer!G3</f>
        <v>21833.333333333332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219948.97333333333</v>
      </c>
      <c r="C9" t="s">
        <v>11</v>
      </c>
    </row>
    <row r="10" spans="1:3" s="22" customFormat="1" x14ac:dyDescent="0.25">
      <c r="A10" s="3" t="s">
        <v>47</v>
      </c>
      <c r="B10" s="48">
        <f>SUM(B6:B9)</f>
        <v>1946571.7111582584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1582997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1582997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4799375.3640958304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4841858.1869812114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1404305</v>
      </c>
      <c r="C2" s="49">
        <v>0</v>
      </c>
      <c r="D2" s="49">
        <f>B2+C2</f>
        <v>1404305</v>
      </c>
      <c r="E2" s="50">
        <f>D2</f>
        <v>1404305</v>
      </c>
      <c r="F2" s="49">
        <v>1225414.8556042388</v>
      </c>
      <c r="G2" s="49">
        <v>0</v>
      </c>
      <c r="H2" s="49">
        <f>F2-G2</f>
        <v>1225414.8556042388</v>
      </c>
      <c r="I2" s="49">
        <f>AVERAGEIF(E2:E4,"&lt;&gt;0")</f>
        <v>1347019.7357306667</v>
      </c>
      <c r="J2" s="49">
        <v>1158374.994501618</v>
      </c>
      <c r="K2" s="39">
        <f>IF(H2&gt;I2,IF(I2&gt;J2,I2,J2),H2)</f>
        <v>1225414.8556042388</v>
      </c>
    </row>
    <row r="3" spans="1:11" s="23" customFormat="1" x14ac:dyDescent="0.25">
      <c r="A3" s="28">
        <v>2014</v>
      </c>
      <c r="B3" s="49">
        <v>1372833</v>
      </c>
      <c r="C3" s="49"/>
      <c r="D3" s="49">
        <f t="shared" ref="D3:D4" si="0">B3+C3</f>
        <v>1372833</v>
      </c>
      <c r="E3" s="50">
        <f>D3*Pristalsregulering!C7</f>
        <v>1373931.2663999998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1243166</v>
      </c>
      <c r="C4" s="49"/>
      <c r="D4" s="49">
        <f t="shared" si="0"/>
        <v>1243166</v>
      </c>
      <c r="E4" s="50">
        <f>D4*Pristalsregulering!$C$6*Pristalsregulering!$C$7</f>
        <v>1262822.9407919999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95" max="95" width="9.140625" hidden="1"/>
    <col min="118" max="118" width="9.140625" hidden="1"/>
    <col min="207" max="207" width="9.140625" hidden="1"/>
    <col min="230" max="230" width="9.140625" hidden="1"/>
    <col min="319" max="31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7975</v>
      </c>
      <c r="E3" s="57">
        <f>SUM(D3:D3)</f>
        <v>7975</v>
      </c>
    </row>
    <row r="4" spans="1:5" x14ac:dyDescent="0.25">
      <c r="A4" s="28">
        <v>2015</v>
      </c>
      <c r="B4" s="35">
        <v>7975</v>
      </c>
      <c r="C4" s="45">
        <f>B4</f>
        <v>7975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37600</v>
      </c>
      <c r="C3" s="42">
        <v>13663</v>
      </c>
      <c r="D3" s="42">
        <v>0</v>
      </c>
      <c r="E3" s="41">
        <f>B3</f>
        <v>37600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36416.797333333336</v>
      </c>
    </row>
    <row r="4" spans="1:8" x14ac:dyDescent="0.25">
      <c r="A4" s="31">
        <v>2014</v>
      </c>
      <c r="B4" s="41">
        <v>27400</v>
      </c>
      <c r="C4" s="42">
        <v>12765</v>
      </c>
      <c r="D4" s="42">
        <v>0</v>
      </c>
      <c r="E4" s="41">
        <f>B4*Pristalsregulering!$C$7</f>
        <v>27421.919999999998</v>
      </c>
      <c r="F4" s="42">
        <f>C4*Pristalsregulering!$C$7</f>
        <v>12775.212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4500</v>
      </c>
      <c r="C5" s="42">
        <v>0</v>
      </c>
      <c r="D5" s="42">
        <v>0</v>
      </c>
      <c r="E5" s="41">
        <f>B5*Pristalsregulering!$C$7*Pristalsregulering!$C$6</f>
        <v>4571.1539999999986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1029083.0676491631</v>
      </c>
      <c r="C3" s="38">
        <v>573273.08499999996</v>
      </c>
      <c r="D3" s="40">
        <v>21833.333333333332</v>
      </c>
      <c r="E3" s="35">
        <f>B3*Pristalsregulering!C2*Pristalsregulering!C3*Pristalsregulering!C4*Pristalsregulering!C5*Pristalsregulering!C6*Pristalsregulering!C7</f>
        <v>1120361.670722001</v>
      </c>
      <c r="F3" s="35">
        <v>584427.73376959085</v>
      </c>
      <c r="G3" s="35">
        <f>D3</f>
        <v>21833.333333333332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213896</v>
      </c>
      <c r="D3" s="38">
        <v>7000</v>
      </c>
      <c r="E3" s="40">
        <v>0</v>
      </c>
      <c r="F3" s="38">
        <f>B3</f>
        <v>0</v>
      </c>
      <c r="G3" s="38">
        <f>C3</f>
        <v>213896</v>
      </c>
      <c r="H3" s="38">
        <f>D3</f>
        <v>7000</v>
      </c>
      <c r="I3" s="40">
        <f>E3</f>
        <v>0</v>
      </c>
      <c r="J3" s="42">
        <f>AVERAGE(F3:F5)</f>
        <v>0</v>
      </c>
      <c r="K3" s="42">
        <f>G3</f>
        <v>213896</v>
      </c>
      <c r="L3" s="43">
        <f>AVERAGE(H3:H5)+AVERAGE(I3:I5)</f>
        <v>6052.9733333333324</v>
      </c>
      <c r="M3" s="44">
        <f>SUM(J3:L3)</f>
        <v>219948.97333333333</v>
      </c>
      <c r="N3" s="23"/>
    </row>
    <row r="4" spans="1:14" x14ac:dyDescent="0.25">
      <c r="A4" s="28">
        <v>2014</v>
      </c>
      <c r="B4" s="45">
        <v>0</v>
      </c>
      <c r="C4" s="38">
        <v>203744</v>
      </c>
      <c r="D4" s="38">
        <v>1000</v>
      </c>
      <c r="E4" s="40">
        <v>0</v>
      </c>
      <c r="F4" s="38">
        <f>IF(B4="","",B4*Pristalsregulering!$C$7)</f>
        <v>0</v>
      </c>
      <c r="G4" s="38">
        <f>IF(C4="","",C4*Pristalsregulering!$C$7)</f>
        <v>203906.99519999998</v>
      </c>
      <c r="H4" s="38">
        <f>IF(D4="","",D4*Pristalsregulering!$C$7)</f>
        <v>1000.8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107918</v>
      </c>
      <c r="D5" s="38">
        <v>10000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109624.39941599999</v>
      </c>
      <c r="H5" s="38">
        <f>IF(D5="","",D5*Pristalsregulering!$C$7*Pristalsregulering!$C$6)</f>
        <v>10158.119999999999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12284</v>
      </c>
      <c r="E2" s="42">
        <v>0</v>
      </c>
      <c r="F2" s="42">
        <v>0</v>
      </c>
      <c r="G2" s="42">
        <v>1538190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1582997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2016-09-30T11:28:31Z</dcterms:modified>
</cp:coreProperties>
</file>