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6610" yWindow="105" windowWidth="20460" windowHeight="11310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0" i="9"/>
  <c r="G36" i="13"/>
  <c r="F13" i="11" l="1"/>
  <c r="F14" i="11"/>
  <c r="F15" i="11"/>
  <c r="F16" i="11"/>
  <c r="E35" i="13" l="1"/>
  <c r="G35" i="13" s="1"/>
  <c r="E27" i="13"/>
  <c r="E19" i="13"/>
  <c r="E15" i="13"/>
  <c r="G11" i="12"/>
  <c r="G23" i="12"/>
  <c r="E18" i="2" s="1"/>
  <c r="G17" i="12"/>
  <c r="E17" i="2" s="1"/>
  <c r="F11" i="11"/>
  <c r="F12" i="11"/>
  <c r="F17" i="11"/>
  <c r="F18" i="11"/>
  <c r="F19" i="11"/>
  <c r="F10" i="11"/>
  <c r="F20" i="11" s="1"/>
  <c r="G29" i="12" s="1"/>
  <c r="G13" i="10"/>
  <c r="E14" i="2" s="1"/>
  <c r="G14" i="2" s="1"/>
  <c r="G12" i="7"/>
  <c r="G15" i="6"/>
  <c r="G15" i="5"/>
  <c r="G15" i="4"/>
  <c r="E22" i="2"/>
  <c r="G22" i="2" s="1"/>
  <c r="E16" i="2"/>
  <c r="E10" i="2"/>
  <c r="E10" i="4" s="1"/>
  <c r="E10" i="5" s="1"/>
  <c r="E10" i="6" s="1"/>
  <c r="G30" i="12" l="1"/>
  <c r="E19" i="2" s="1"/>
  <c r="E20" i="2" s="1"/>
  <c r="G20" i="2" s="1"/>
  <c r="E28" i="13"/>
  <c r="G28" i="13" s="1"/>
  <c r="G9" i="9"/>
  <c r="E9" i="2"/>
  <c r="G11" i="9" l="1"/>
  <c r="E11" i="2" s="1"/>
  <c r="E9" i="4" l="1"/>
  <c r="E12" i="2"/>
  <c r="G12" i="2" s="1"/>
  <c r="G23" i="2" s="1"/>
  <c r="E11" i="4" l="1"/>
  <c r="E12" i="4"/>
  <c r="E9" i="5" s="1"/>
  <c r="E12" i="5" l="1"/>
  <c r="E9" i="6" s="1"/>
  <c r="E11" i="5"/>
  <c r="E13" i="4"/>
  <c r="G13" i="4" s="1"/>
  <c r="G16" i="4" s="1"/>
  <c r="E13" i="5" l="1"/>
  <c r="G13" i="5" s="1"/>
  <c r="G16" i="5" s="1"/>
  <c r="E11" i="6"/>
  <c r="E12" i="6"/>
  <c r="E13" i="6" l="1"/>
  <c r="G13" i="6" s="1"/>
  <c r="G16" i="6" s="1"/>
</calcChain>
</file>

<file path=xl/sharedStrings.xml><?xml version="1.0" encoding="utf-8"?>
<sst xmlns="http://schemas.openxmlformats.org/spreadsheetml/2006/main" count="262" uniqueCount="128">
  <si>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</si>
  <si>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</si>
  <si>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</si>
  <si>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</si>
  <si>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</si>
  <si>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</si>
  <si>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</si>
  <si>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</si>
  <si>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</si>
  <si>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</si>
  <si>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</si>
  <si>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</si>
  <si>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</si>
  <si>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</si>
  <si>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</si>
  <si>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</si>
  <si>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</si>
  <si>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</si>
  <si>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</si>
  <si>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</si>
  <si>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</si>
  <si>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</si>
  <si>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</si>
  <si>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</si>
  <si>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</si>
  <si>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</si>
  <si>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</si>
  <si>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</si>
  <si>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</si>
  <si>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</si>
  <si>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</si>
  <si>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</si>
  <si>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</si>
  <si>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</si>
  <si>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</si>
  <si>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</si>
  <si>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</si>
  <si>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</si>
  <si>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</si>
  <si>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</si>
  <si>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</si>
  <si>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</si>
  <si>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</si>
  <si>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</si>
  <si>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</si>
  <si>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</si>
  <si>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</si>
  <si>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</si>
  <si>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</si>
  <si>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</si>
  <si>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</si>
  <si>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</si>
  <si>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</si>
  <si>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</si>
  <si>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</si>
  <si>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</si>
  <si>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</si>
  <si>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</si>
  <si>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</si>
  <si>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</si>
  <si>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</si>
  <si>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</si>
  <si>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</si>
  <si>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</si>
  <si>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</si>
  <si>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</si>
  <si>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</si>
  <si>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</si>
  <si>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</si>
  <si>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</si>
  <si>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</si>
  <si>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</si>
  <si>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</si>
  <si>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</si>
  <si>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</si>
  <si>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</si>
  <si>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</si>
  <si>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</si>
  <si>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</si>
  <si>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</si>
  <si>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</si>
  <si>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</si>
  <si>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</si>
  <si>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</si>
  <si>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</si>
  <si>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</si>
  <si>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</si>
  <si>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</si>
  <si>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</si>
  <si>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</si>
  <si>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</si>
  <si>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</si>
  <si>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</si>
  <si>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</si>
  <si>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</si>
  <si>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</si>
  <si>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</si>
  <si>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</si>
  <si>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</si>
  <si>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</si>
  <si>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</si>
  <si>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</si>
  <si>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</si>
  <si>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</si>
  <si>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</si>
  <si>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</si>
  <si>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</si>
  <si>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</si>
  <si>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</si>
  <si>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</si>
  <si>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Affugtningsanlæg</t>
  </si>
  <si>
    <t>Filteranlæg, åbne filtre, dobbelt filtrering, Mek./EL</t>
  </si>
  <si>
    <t>Forundersøgelser lækage/vandspild</t>
  </si>
  <si>
    <t xml:space="preserve">Afregningsmålere, mekaniske </t>
  </si>
  <si>
    <t>Solcelleanlæg</t>
  </si>
  <si>
    <t>Køretøjer, små lastvogne (&lt; 3.500 kg.)</t>
  </si>
  <si>
    <t>Boring (inkl. etablering, forerør, filter og prøvepumpning)</t>
  </si>
  <si>
    <t>Ledningsnet ≤ Ø50 mm</t>
  </si>
  <si>
    <t>Ø 50mm &lt; Ledningsnet ≤ Ø110 mm</t>
  </si>
  <si>
    <t>Stik på ledningsnet, Konstruktioner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</si>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</sst>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1" t="s">
        <v>125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8" t="s">
        <v>93</v>
      </c>
      <c r="C8" s="89"/>
      <c r="D8" s="89"/>
      <c r="E8" s="89"/>
      <c r="F8" s="89"/>
      <c r="G8" s="89"/>
      <c r="H8" s="90"/>
      <c r="I8" s="1"/>
    </row>
    <row r="9" spans="1:9" x14ac:dyDescent="0.25">
      <c r="A9" s="1"/>
      <c r="B9" s="77" t="s">
        <v>81</v>
      </c>
      <c r="C9" s="78"/>
      <c r="D9" s="78"/>
      <c r="E9" s="78"/>
      <c r="F9" s="79"/>
      <c r="G9" s="36">
        <v>4043072.96</v>
      </c>
      <c r="H9" s="10" t="s">
        <v>4</v>
      </c>
      <c r="I9" s="1"/>
    </row>
    <row r="10" spans="1:9" x14ac:dyDescent="0.25">
      <c r="A10" s="1"/>
      <c r="B10" s="77" t="s">
        <v>82</v>
      </c>
      <c r="C10" s="78"/>
      <c r="D10" s="78"/>
      <c r="E10" s="78"/>
      <c r="F10" s="79"/>
      <c r="G10" s="36">
        <v>4104438</v>
      </c>
      <c r="H10" s="10" t="s">
        <v>4</v>
      </c>
      <c r="I10" s="1"/>
    </row>
    <row r="11" spans="1:9" x14ac:dyDescent="0.25">
      <c r="A11" s="1"/>
      <c r="B11" s="70" t="s">
        <v>83</v>
      </c>
      <c r="C11" s="71"/>
      <c r="D11" s="71"/>
      <c r="E11" s="71"/>
      <c r="F11" s="72"/>
      <c r="G11" s="34">
        <f>G9-G10</f>
        <v>-61365.040000000037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8" t="s">
        <v>84</v>
      </c>
      <c r="C14" s="89"/>
      <c r="D14" s="89"/>
      <c r="E14" s="89"/>
      <c r="F14" s="89"/>
      <c r="G14" s="89"/>
      <c r="H14" s="90"/>
      <c r="I14" s="1"/>
    </row>
    <row r="15" spans="1:9" x14ac:dyDescent="0.25">
      <c r="A15" s="1"/>
      <c r="B15" s="77" t="s">
        <v>85</v>
      </c>
      <c r="C15" s="78"/>
      <c r="D15" s="78"/>
      <c r="E15" s="78"/>
      <c r="F15" s="79"/>
      <c r="G15" s="36">
        <v>239060</v>
      </c>
      <c r="H15" s="10" t="s">
        <v>4</v>
      </c>
      <c r="I15" s="1"/>
    </row>
    <row r="16" spans="1:9" x14ac:dyDescent="0.25">
      <c r="A16" s="1"/>
      <c r="B16" s="77" t="s">
        <v>86</v>
      </c>
      <c r="C16" s="78"/>
      <c r="D16" s="78"/>
      <c r="E16" s="78"/>
      <c r="F16" s="79"/>
      <c r="G16" s="36">
        <v>130026</v>
      </c>
      <c r="H16" s="10" t="s">
        <v>4</v>
      </c>
      <c r="I16" s="1"/>
    </row>
    <row r="17" spans="1:9" x14ac:dyDescent="0.25">
      <c r="A17" s="1"/>
      <c r="B17" s="70" t="s">
        <v>87</v>
      </c>
      <c r="C17" s="71"/>
      <c r="D17" s="71"/>
      <c r="E17" s="71"/>
      <c r="F17" s="72"/>
      <c r="G17" s="34">
        <f>G15-G16</f>
        <v>109034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8" t="s">
        <v>94</v>
      </c>
      <c r="C20" s="89"/>
      <c r="D20" s="89"/>
      <c r="E20" s="89"/>
      <c r="F20" s="89"/>
      <c r="G20" s="89"/>
      <c r="H20" s="90"/>
      <c r="I20" s="1"/>
    </row>
    <row r="21" spans="1:9" x14ac:dyDescent="0.25">
      <c r="A21" s="1"/>
      <c r="B21" s="77" t="s">
        <v>95</v>
      </c>
      <c r="C21" s="78"/>
      <c r="D21" s="78"/>
      <c r="E21" s="78"/>
      <c r="F21" s="79"/>
      <c r="G21" s="36">
        <v>0</v>
      </c>
      <c r="H21" s="10" t="s">
        <v>4</v>
      </c>
      <c r="I21" s="1"/>
    </row>
    <row r="22" spans="1:9" x14ac:dyDescent="0.25">
      <c r="A22" s="1"/>
      <c r="B22" s="77" t="s">
        <v>97</v>
      </c>
      <c r="C22" s="78"/>
      <c r="D22" s="78"/>
      <c r="E22" s="78"/>
      <c r="F22" s="79"/>
      <c r="G22" s="36">
        <v>5000</v>
      </c>
      <c r="H22" s="10" t="s">
        <v>4</v>
      </c>
      <c r="I22" s="1"/>
    </row>
    <row r="23" spans="1:9" x14ac:dyDescent="0.25">
      <c r="A23" s="1"/>
      <c r="B23" s="70" t="s">
        <v>96</v>
      </c>
      <c r="C23" s="71"/>
      <c r="D23" s="71"/>
      <c r="E23" s="71"/>
      <c r="F23" s="72"/>
      <c r="G23" s="34">
        <f>G21-G22</f>
        <v>-5000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8" t="s">
        <v>88</v>
      </c>
      <c r="C26" s="89"/>
      <c r="D26" s="89"/>
      <c r="E26" s="89"/>
      <c r="F26" s="89"/>
      <c r="G26" s="89"/>
      <c r="H26" s="90"/>
      <c r="I26" s="1"/>
    </row>
    <row r="27" spans="1:9" x14ac:dyDescent="0.25">
      <c r="A27" s="1"/>
      <c r="B27" s="77" t="s">
        <v>89</v>
      </c>
      <c r="C27" s="78"/>
      <c r="D27" s="78"/>
      <c r="E27" s="78"/>
      <c r="F27" s="79"/>
      <c r="G27" s="36">
        <v>83333</v>
      </c>
      <c r="H27" s="10" t="s">
        <v>4</v>
      </c>
      <c r="I27" s="1"/>
    </row>
    <row r="28" spans="1:9" x14ac:dyDescent="0.25">
      <c r="A28" s="1"/>
      <c r="B28" s="77" t="s">
        <v>90</v>
      </c>
      <c r="C28" s="78"/>
      <c r="D28" s="78"/>
      <c r="E28" s="78"/>
      <c r="F28" s="79"/>
      <c r="G28" s="36">
        <v>223333</v>
      </c>
      <c r="H28" s="10" t="s">
        <v>4</v>
      </c>
      <c r="I28" s="1"/>
    </row>
    <row r="29" spans="1:9" x14ac:dyDescent="0.25">
      <c r="A29" s="1"/>
      <c r="B29" s="77" t="s">
        <v>91</v>
      </c>
      <c r="C29" s="78"/>
      <c r="D29" s="78"/>
      <c r="E29" s="78"/>
      <c r="F29" s="79"/>
      <c r="G29" s="20">
        <f>'Fane 6. Gen. inv. i 2015'!F20</f>
        <v>226839.58063333333</v>
      </c>
      <c r="H29" s="10" t="s">
        <v>4</v>
      </c>
      <c r="I29" s="1"/>
    </row>
    <row r="30" spans="1:9" x14ac:dyDescent="0.25">
      <c r="A30" s="1"/>
      <c r="B30" s="70" t="s">
        <v>88</v>
      </c>
      <c r="C30" s="71"/>
      <c r="D30" s="71"/>
      <c r="E30" s="71"/>
      <c r="F30" s="72"/>
      <c r="G30" s="34">
        <f>G29-G27+G29-G28</f>
        <v>147013.16126666666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1" t="s">
        <v>126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49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81" t="s">
        <v>51</v>
      </c>
      <c r="C9" s="82"/>
      <c r="D9" s="82"/>
      <c r="E9" s="82"/>
      <c r="F9" s="83"/>
      <c r="G9" s="37">
        <v>15456789</v>
      </c>
      <c r="H9" s="16" t="s">
        <v>4</v>
      </c>
      <c r="I9" s="1"/>
    </row>
    <row r="10" spans="1:9" x14ac:dyDescent="0.25">
      <c r="A10" s="1"/>
      <c r="B10" s="70" t="s">
        <v>52</v>
      </c>
      <c r="C10" s="71"/>
      <c r="D10" s="71"/>
      <c r="E10" s="71"/>
      <c r="F10" s="71"/>
      <c r="G10" s="71"/>
      <c r="H10" s="72"/>
      <c r="I10" s="1"/>
    </row>
    <row r="11" spans="1:9" x14ac:dyDescent="0.25">
      <c r="A11" s="1"/>
      <c r="B11" s="77" t="s">
        <v>53</v>
      </c>
      <c r="C11" s="78"/>
      <c r="D11" s="79"/>
      <c r="E11" s="36">
        <v>3266459</v>
      </c>
      <c r="F11" s="10" t="s">
        <v>4</v>
      </c>
      <c r="G11" s="19"/>
      <c r="H11" s="25"/>
      <c r="I11" s="1"/>
    </row>
    <row r="12" spans="1:9" x14ac:dyDescent="0.25">
      <c r="A12" s="1"/>
      <c r="B12" s="77" t="s">
        <v>54</v>
      </c>
      <c r="C12" s="78"/>
      <c r="D12" s="79"/>
      <c r="E12" s="36">
        <v>802712</v>
      </c>
      <c r="F12" s="10" t="s">
        <v>4</v>
      </c>
      <c r="G12" s="13"/>
      <c r="H12" s="26"/>
      <c r="I12" s="1"/>
    </row>
    <row r="13" spans="1:9" x14ac:dyDescent="0.25">
      <c r="A13" s="1"/>
      <c r="B13" s="77" t="s">
        <v>55</v>
      </c>
      <c r="C13" s="78"/>
      <c r="D13" s="79"/>
      <c r="E13" s="36">
        <v>850949</v>
      </c>
      <c r="F13" s="10" t="s">
        <v>4</v>
      </c>
      <c r="G13" s="13"/>
      <c r="H13" s="26"/>
      <c r="I13" s="1"/>
    </row>
    <row r="14" spans="1:9" x14ac:dyDescent="0.25">
      <c r="A14" s="1"/>
      <c r="B14" s="77" t="s">
        <v>56</v>
      </c>
      <c r="C14" s="78"/>
      <c r="D14" s="79"/>
      <c r="E14" s="36">
        <v>195000</v>
      </c>
      <c r="F14" s="10" t="s">
        <v>4</v>
      </c>
      <c r="G14" s="13"/>
      <c r="H14" s="26"/>
      <c r="I14" s="1"/>
    </row>
    <row r="15" spans="1:9" x14ac:dyDescent="0.25">
      <c r="A15" s="1"/>
      <c r="B15" s="81" t="s">
        <v>57</v>
      </c>
      <c r="C15" s="82"/>
      <c r="D15" s="83"/>
      <c r="E15" s="33">
        <f>SUM(E11:E14)</f>
        <v>5115120</v>
      </c>
      <c r="F15" s="16" t="s">
        <v>4</v>
      </c>
      <c r="G15" s="13"/>
      <c r="H15" s="26"/>
      <c r="I15" s="1"/>
    </row>
    <row r="16" spans="1:9" x14ac:dyDescent="0.25">
      <c r="A16" s="1"/>
      <c r="B16" s="77" t="s">
        <v>58</v>
      </c>
      <c r="C16" s="78"/>
      <c r="D16" s="79"/>
      <c r="E16" s="36">
        <v>11229.76</v>
      </c>
      <c r="F16" s="10" t="s">
        <v>4</v>
      </c>
      <c r="G16" s="13"/>
      <c r="H16" s="26"/>
      <c r="I16" s="1"/>
    </row>
    <row r="17" spans="1:9" x14ac:dyDescent="0.25">
      <c r="A17" s="1"/>
      <c r="B17" s="77" t="s">
        <v>59</v>
      </c>
      <c r="C17" s="78"/>
      <c r="D17" s="79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7" t="s">
        <v>60</v>
      </c>
      <c r="C18" s="78"/>
      <c r="D18" s="79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1" t="s">
        <v>61</v>
      </c>
      <c r="C19" s="82"/>
      <c r="D19" s="83"/>
      <c r="E19" s="33">
        <f>SUM(E16:E18)</f>
        <v>11229.76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7" t="s">
        <v>62</v>
      </c>
      <c r="C20" s="68"/>
      <c r="D20" s="69"/>
      <c r="E20" s="36">
        <v>-177064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7" t="s">
        <v>63</v>
      </c>
      <c r="C21" s="68"/>
      <c r="D21" s="69"/>
      <c r="E21" s="36">
        <v>-6870199</v>
      </c>
      <c r="F21" s="10" t="s">
        <v>4</v>
      </c>
      <c r="G21" s="13"/>
      <c r="H21" s="26"/>
      <c r="I21" s="1"/>
    </row>
    <row r="22" spans="1:9" x14ac:dyDescent="0.25">
      <c r="A22" s="1"/>
      <c r="B22" s="77" t="s">
        <v>64</v>
      </c>
      <c r="C22" s="78"/>
      <c r="D22" s="79"/>
      <c r="E22" s="36">
        <v>-173119</v>
      </c>
      <c r="F22" s="10" t="s">
        <v>4</v>
      </c>
      <c r="G22" s="13"/>
      <c r="H22" s="26"/>
      <c r="I22" s="1"/>
    </row>
    <row r="23" spans="1:9" x14ac:dyDescent="0.25">
      <c r="A23" s="1"/>
      <c r="B23" s="77" t="s">
        <v>65</v>
      </c>
      <c r="C23" s="78"/>
      <c r="D23" s="79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7" t="s">
        <v>66</v>
      </c>
      <c r="C24" s="68"/>
      <c r="D24" s="69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7" t="s">
        <v>67</v>
      </c>
      <c r="C25" s="68"/>
      <c r="D25" s="69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7" t="s">
        <v>68</v>
      </c>
      <c r="C26" s="68"/>
      <c r="D26" s="69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1" t="s">
        <v>69</v>
      </c>
      <c r="C27" s="82"/>
      <c r="D27" s="83"/>
      <c r="E27" s="33">
        <f>SUM(E20:E26)</f>
        <v>-7220382</v>
      </c>
      <c r="F27" s="16" t="s">
        <v>4</v>
      </c>
      <c r="G27" s="14"/>
      <c r="H27" s="27"/>
      <c r="I27" s="1"/>
    </row>
    <row r="28" spans="1:9" x14ac:dyDescent="0.25">
      <c r="A28" s="1"/>
      <c r="B28" s="81" t="s">
        <v>70</v>
      </c>
      <c r="C28" s="82"/>
      <c r="D28" s="83"/>
      <c r="E28" s="33">
        <f>E15+E19+E27</f>
        <v>-2094032.2400000002</v>
      </c>
      <c r="F28" s="16" t="s">
        <v>4</v>
      </c>
      <c r="G28" s="31">
        <f>IF(E28&lt;0,0,-E28)</f>
        <v>0</v>
      </c>
      <c r="H28" s="16" t="s">
        <v>4</v>
      </c>
      <c r="I28" s="1"/>
    </row>
    <row r="29" spans="1:9" x14ac:dyDescent="0.25">
      <c r="A29" s="1"/>
      <c r="B29" s="70" t="s">
        <v>71</v>
      </c>
      <c r="C29" s="71"/>
      <c r="D29" s="71"/>
      <c r="E29" s="71"/>
      <c r="F29" s="71"/>
      <c r="G29" s="71"/>
      <c r="H29" s="72"/>
      <c r="I29" s="1"/>
    </row>
    <row r="30" spans="1:9" x14ac:dyDescent="0.25">
      <c r="A30" s="1"/>
      <c r="B30" s="81" t="s">
        <v>71</v>
      </c>
      <c r="C30" s="82"/>
      <c r="D30" s="83"/>
      <c r="E30" s="37">
        <v>328575</v>
      </c>
      <c r="F30" s="16" t="s">
        <v>4</v>
      </c>
      <c r="G30" s="33">
        <f>-$E$30</f>
        <v>-328575</v>
      </c>
      <c r="H30" s="16" t="s">
        <v>4</v>
      </c>
      <c r="I30" s="1"/>
    </row>
    <row r="31" spans="1:9" x14ac:dyDescent="0.25">
      <c r="A31" s="1"/>
      <c r="B31" s="92" t="s">
        <v>120</v>
      </c>
      <c r="C31" s="71"/>
      <c r="D31" s="71"/>
      <c r="E31" s="71"/>
      <c r="F31" s="71"/>
      <c r="G31" s="71"/>
      <c r="H31" s="72"/>
      <c r="I31" s="1"/>
    </row>
    <row r="32" spans="1:9" ht="30" customHeight="1" x14ac:dyDescent="0.25">
      <c r="A32" s="1"/>
      <c r="B32" s="67" t="s">
        <v>121</v>
      </c>
      <c r="C32" s="68"/>
      <c r="D32" s="69"/>
      <c r="E32" s="36">
        <v>14536561.970000001</v>
      </c>
      <c r="F32" s="10" t="s">
        <v>4</v>
      </c>
      <c r="G32" s="19"/>
      <c r="H32" s="25"/>
      <c r="I32" s="1"/>
    </row>
    <row r="33" spans="1:9" x14ac:dyDescent="0.25">
      <c r="A33" s="1"/>
      <c r="B33" s="77" t="s">
        <v>72</v>
      </c>
      <c r="C33" s="78"/>
      <c r="D33" s="79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7" t="s">
        <v>73</v>
      </c>
      <c r="C34" s="68"/>
      <c r="D34" s="69"/>
      <c r="E34" s="36">
        <v>0</v>
      </c>
      <c r="F34" s="10" t="s">
        <v>4</v>
      </c>
      <c r="G34" s="14"/>
      <c r="H34" s="27"/>
      <c r="I34" s="1"/>
    </row>
    <row r="35" spans="1:9" x14ac:dyDescent="0.25">
      <c r="A35" s="1"/>
      <c r="B35" s="81" t="s">
        <v>74</v>
      </c>
      <c r="C35" s="82"/>
      <c r="D35" s="83"/>
      <c r="E35" s="33">
        <f>SUM(E32:E34)</f>
        <v>14536561.970000001</v>
      </c>
      <c r="F35" s="16" t="s">
        <v>4</v>
      </c>
      <c r="G35" s="33">
        <f>-E35</f>
        <v>-14536561.970000001</v>
      </c>
      <c r="H35" s="16" t="s">
        <v>4</v>
      </c>
      <c r="I35" s="1"/>
    </row>
    <row r="36" spans="1:9" x14ac:dyDescent="0.25">
      <c r="A36" s="1"/>
      <c r="B36" s="70" t="s">
        <v>50</v>
      </c>
      <c r="C36" s="71"/>
      <c r="D36" s="71"/>
      <c r="E36" s="71"/>
      <c r="F36" s="72"/>
      <c r="G36" s="34">
        <f>$G$9+$G$28+$G$30+$G$35</f>
        <v>591652.02999999933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127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107</v>
      </c>
      <c r="C8" s="71"/>
      <c r="D8" s="71"/>
      <c r="E8" s="71"/>
      <c r="F8" s="71"/>
      <c r="G8" s="71"/>
      <c r="H8" s="72"/>
      <c r="I8" s="1"/>
    </row>
    <row r="9" spans="1:9" ht="30" customHeight="1" x14ac:dyDescent="0.25">
      <c r="A9" s="1"/>
      <c r="B9" s="67" t="s">
        <v>31</v>
      </c>
      <c r="C9" s="68"/>
      <c r="D9" s="69"/>
      <c r="E9" s="32">
        <f>'Fane 3. Grundlag'!G12</f>
        <v>13564247.409139333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20">
        <f>'Fane 3. Grundlag'!G11</f>
        <v>4023349.12364945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28</v>
      </c>
      <c r="C11" s="78"/>
      <c r="D11" s="79"/>
      <c r="E11" s="20">
        <f>'Fane 4. Generelt eff.krav'!G11</f>
        <v>162195.27085332802</v>
      </c>
      <c r="F11" s="7" t="s">
        <v>4</v>
      </c>
      <c r="G11" s="14"/>
      <c r="H11" s="15"/>
      <c r="I11" s="1"/>
    </row>
    <row r="12" spans="1:9" x14ac:dyDescent="0.25">
      <c r="A12" s="1"/>
      <c r="B12" s="81" t="s">
        <v>43</v>
      </c>
      <c r="C12" s="82"/>
      <c r="D12" s="83"/>
      <c r="E12" s="33">
        <f>$E$9-$E$11</f>
        <v>13402052.138286006</v>
      </c>
      <c r="F12" s="17" t="s">
        <v>4</v>
      </c>
      <c r="G12" s="33">
        <f>E12</f>
        <v>13402052.138286006</v>
      </c>
      <c r="H12" s="17" t="s">
        <v>4</v>
      </c>
      <c r="I12" s="1"/>
    </row>
    <row r="13" spans="1:9" x14ac:dyDescent="0.25">
      <c r="A13" s="1"/>
      <c r="B13" s="70" t="s">
        <v>32</v>
      </c>
      <c r="C13" s="71"/>
      <c r="D13" s="71"/>
      <c r="E13" s="71"/>
      <c r="F13" s="71"/>
      <c r="G13" s="71"/>
      <c r="H13" s="72"/>
      <c r="I13" s="1"/>
    </row>
    <row r="14" spans="1:9" x14ac:dyDescent="0.25">
      <c r="A14" s="1"/>
      <c r="B14" s="74" t="s">
        <v>106</v>
      </c>
      <c r="C14" s="75"/>
      <c r="D14" s="76"/>
      <c r="E14" s="33">
        <f>'Fane 5. Hist. over el. underdæk'!G13</f>
        <v>423901.5</v>
      </c>
      <c r="F14" s="17" t="s">
        <v>4</v>
      </c>
      <c r="G14" s="33">
        <f>E14</f>
        <v>423901.5</v>
      </c>
      <c r="H14" s="17" t="s">
        <v>4</v>
      </c>
      <c r="I14" s="1"/>
    </row>
    <row r="15" spans="1:9" x14ac:dyDescent="0.25">
      <c r="A15" s="1"/>
      <c r="B15" s="70" t="s">
        <v>29</v>
      </c>
      <c r="C15" s="71"/>
      <c r="D15" s="71"/>
      <c r="E15" s="71"/>
      <c r="F15" s="71"/>
      <c r="G15" s="71"/>
      <c r="H15" s="72"/>
      <c r="I15" s="1"/>
    </row>
    <row r="16" spans="1:9" x14ac:dyDescent="0.25">
      <c r="A16" s="1"/>
      <c r="B16" s="67" t="s">
        <v>35</v>
      </c>
      <c r="C16" s="68"/>
      <c r="D16" s="69"/>
      <c r="E16" s="20">
        <f>'Fane 7. Korrektion af PL2015'!G11</f>
        <v>-61365.040000000037</v>
      </c>
      <c r="F16" s="7" t="s">
        <v>4</v>
      </c>
      <c r="G16" s="19"/>
      <c r="H16" s="9"/>
      <c r="I16" s="1"/>
    </row>
    <row r="17" spans="1:9" x14ac:dyDescent="0.25">
      <c r="A17" s="1"/>
      <c r="B17" s="67" t="s">
        <v>36</v>
      </c>
      <c r="C17" s="68"/>
      <c r="D17" s="69"/>
      <c r="E17" s="20">
        <f>'Fane 7. Korrektion af PL2015'!G17</f>
        <v>109034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7" t="s">
        <v>99</v>
      </c>
      <c r="C18" s="68"/>
      <c r="D18" s="69"/>
      <c r="E18" s="20">
        <f>'Fane 7. Korrektion af PL2015'!G23</f>
        <v>-5000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7" t="s">
        <v>37</v>
      </c>
      <c r="C19" s="68"/>
      <c r="D19" s="69"/>
      <c r="E19" s="20">
        <f>'Fane 7. Korrektion af PL2015'!G30</f>
        <v>147013.16126666666</v>
      </c>
      <c r="F19" s="7" t="s">
        <v>4</v>
      </c>
      <c r="G19" s="14"/>
      <c r="H19" s="15"/>
      <c r="I19" s="1"/>
    </row>
    <row r="20" spans="1:9" x14ac:dyDescent="0.25">
      <c r="A20" s="1"/>
      <c r="B20" s="74" t="s">
        <v>38</v>
      </c>
      <c r="C20" s="75"/>
      <c r="D20" s="76"/>
      <c r="E20" s="33">
        <f>SUM(E16:E19)</f>
        <v>189682.12126666663</v>
      </c>
      <c r="F20" s="17" t="s">
        <v>4</v>
      </c>
      <c r="G20" s="33">
        <f>E20</f>
        <v>189682.12126666663</v>
      </c>
      <c r="H20" s="17" t="s">
        <v>4</v>
      </c>
      <c r="I20" s="1"/>
    </row>
    <row r="21" spans="1:9" x14ac:dyDescent="0.25">
      <c r="A21" s="1"/>
      <c r="B21" s="70" t="s">
        <v>33</v>
      </c>
      <c r="C21" s="71"/>
      <c r="D21" s="71"/>
      <c r="E21" s="71"/>
      <c r="F21" s="71"/>
      <c r="G21" s="71"/>
      <c r="H21" s="72"/>
      <c r="I21" s="1"/>
    </row>
    <row r="22" spans="1:9" x14ac:dyDescent="0.25">
      <c r="A22" s="1"/>
      <c r="B22" s="74" t="s">
        <v>34</v>
      </c>
      <c r="C22" s="75"/>
      <c r="D22" s="76"/>
      <c r="E22" s="33">
        <f>'Fane 8. Kontrol af PL2015'!G36</f>
        <v>591652.02999999933</v>
      </c>
      <c r="F22" s="17" t="s">
        <v>4</v>
      </c>
      <c r="G22" s="33">
        <f>E22</f>
        <v>591652.02999999933</v>
      </c>
      <c r="H22" s="17" t="s">
        <v>4</v>
      </c>
      <c r="I22" s="1"/>
    </row>
    <row r="23" spans="1:9" x14ac:dyDescent="0.25">
      <c r="A23" s="1"/>
      <c r="B23" s="70" t="s">
        <v>39</v>
      </c>
      <c r="C23" s="71"/>
      <c r="D23" s="71"/>
      <c r="E23" s="71"/>
      <c r="F23" s="72"/>
      <c r="G23" s="34">
        <f>G12+G14+G20+G22</f>
        <v>14607287.789552672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0:D20"/>
    <mergeCell ref="B18:D18"/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10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107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67" t="s">
        <v>40</v>
      </c>
      <c r="C9" s="68"/>
      <c r="D9" s="69"/>
      <c r="E9" s="35">
        <f>'Fane 2.1. Økonomisk ramme 2017'!$E$9-'Fane 2.1. Økonomisk ramme 2017'!$E$11</f>
        <v>13402052.138286006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2.1. Økonomisk ramme 2017'!$E$10</f>
        <v>4023349.12364945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170206.06215623228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161462.81322968149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13410795.387212556</v>
      </c>
      <c r="F13" s="17" t="s">
        <v>4</v>
      </c>
      <c r="G13" s="33">
        <f>E13</f>
        <v>13410795.387212556</v>
      </c>
      <c r="H13" s="17" t="s">
        <v>4</v>
      </c>
      <c r="I13" s="1"/>
    </row>
    <row r="14" spans="1:9" x14ac:dyDescent="0.25">
      <c r="A14" s="1"/>
      <c r="B14" s="70" t="s">
        <v>32</v>
      </c>
      <c r="C14" s="71"/>
      <c r="D14" s="71"/>
      <c r="E14" s="71"/>
      <c r="F14" s="71"/>
      <c r="G14" s="71"/>
      <c r="H14" s="72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underdæk'!$G$12&gt;1,'Fane 5. Hist. over el. underdæk'!$G$13,0)</f>
        <v>423901.5</v>
      </c>
      <c r="F15" s="17" t="s">
        <v>4</v>
      </c>
      <c r="G15" s="33">
        <f>E15</f>
        <v>423901.5</v>
      </c>
      <c r="H15" s="17" t="s">
        <v>4</v>
      </c>
      <c r="I15" s="1"/>
    </row>
    <row r="16" spans="1:9" x14ac:dyDescent="0.25">
      <c r="A16" s="1"/>
      <c r="B16" s="70" t="s">
        <v>42</v>
      </c>
      <c r="C16" s="71"/>
      <c r="D16" s="71"/>
      <c r="E16" s="71"/>
      <c r="F16" s="72"/>
      <c r="G16" s="34">
        <f>G13+G15</f>
        <v>13834696.887212556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9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107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67" t="s">
        <v>44</v>
      </c>
      <c r="C9" s="68"/>
      <c r="D9" s="69"/>
      <c r="E9" s="35">
        <f>'Fane 2.2. Økonomisk ramme 2018'!$E$9*1.0127-'Fane 2.2. Økonomisk ramme 2018'!$E$12</f>
        <v>13410795.387212556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2.2. Økonomisk ramme 2018'!$E$10*1.0127</f>
        <v>4074445.6575197978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170317.10141759945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160733.66331141753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13420378.825318737</v>
      </c>
      <c r="F13" s="17" t="s">
        <v>4</v>
      </c>
      <c r="G13" s="33">
        <f>E13</f>
        <v>13420378.825318737</v>
      </c>
      <c r="H13" s="17" t="s">
        <v>4</v>
      </c>
      <c r="I13" s="1"/>
    </row>
    <row r="14" spans="1:9" x14ac:dyDescent="0.25">
      <c r="A14" s="1"/>
      <c r="B14" s="70" t="s">
        <v>32</v>
      </c>
      <c r="C14" s="71"/>
      <c r="D14" s="71"/>
      <c r="E14" s="71"/>
      <c r="F14" s="71"/>
      <c r="G14" s="71"/>
      <c r="H14" s="72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underdæk'!$G$12&gt;2,'Fane 5. Hist. over el. underdæk'!$G$13,0)</f>
        <v>423901.5</v>
      </c>
      <c r="F15" s="17" t="s">
        <v>4</v>
      </c>
      <c r="G15" s="33">
        <f>E15</f>
        <v>423901.5</v>
      </c>
      <c r="H15" s="17" t="s">
        <v>4</v>
      </c>
      <c r="I15" s="1"/>
    </row>
    <row r="16" spans="1:9" x14ac:dyDescent="0.25">
      <c r="A16" s="1"/>
      <c r="B16" s="70" t="s">
        <v>45</v>
      </c>
      <c r="C16" s="71"/>
      <c r="D16" s="71"/>
      <c r="E16" s="71"/>
      <c r="F16" s="72"/>
      <c r="G16" s="34">
        <f>G13+G15</f>
        <v>13844280.325318737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8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107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67" t="s">
        <v>46</v>
      </c>
      <c r="C9" s="68"/>
      <c r="D9" s="69"/>
      <c r="E9" s="35">
        <f>'Fane 2.3. Økonomisk ramme 2019'!$E$9*1.0127-'Fane 2.3. Økonomisk ramme 2019'!$E$12</f>
        <v>13420378.825318737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2.3. Økonomisk ramme 2019'!$E$10*1.0127</f>
        <v>4126191.1173702991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170438.81108154796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160007.80616126952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13430809.830239015</v>
      </c>
      <c r="F13" s="17" t="s">
        <v>4</v>
      </c>
      <c r="G13" s="33">
        <f>E13</f>
        <v>13430809.830239015</v>
      </c>
      <c r="H13" s="17" t="s">
        <v>4</v>
      </c>
      <c r="I13" s="1"/>
    </row>
    <row r="14" spans="1:9" x14ac:dyDescent="0.25">
      <c r="A14" s="1"/>
      <c r="B14" s="70" t="s">
        <v>32</v>
      </c>
      <c r="C14" s="71"/>
      <c r="D14" s="71"/>
      <c r="E14" s="71"/>
      <c r="F14" s="71"/>
      <c r="G14" s="71"/>
      <c r="H14" s="72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underdæk'!$G$12&gt;3,'Fane 5. Hist. over el. underdæk'!$G$13,0)</f>
        <v>423901.5</v>
      </c>
      <c r="F15" s="17" t="s">
        <v>4</v>
      </c>
      <c r="G15" s="33">
        <f>E15</f>
        <v>423901.5</v>
      </c>
      <c r="H15" s="17" t="s">
        <v>4</v>
      </c>
      <c r="I15" s="1"/>
    </row>
    <row r="16" spans="1:9" x14ac:dyDescent="0.25">
      <c r="A16" s="1"/>
      <c r="B16" s="70" t="s">
        <v>47</v>
      </c>
      <c r="C16" s="71"/>
      <c r="D16" s="71"/>
      <c r="E16" s="71"/>
      <c r="F16" s="72"/>
      <c r="G16" s="34">
        <f>G13+G15</f>
        <v>13854711.330239015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7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48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77" t="s">
        <v>100</v>
      </c>
      <c r="C9" s="78"/>
      <c r="D9" s="78"/>
      <c r="E9" s="78"/>
      <c r="F9" s="79"/>
      <c r="G9" s="36">
        <v>4657184.5196230579</v>
      </c>
      <c r="H9" s="10" t="s">
        <v>4</v>
      </c>
      <c r="I9" s="1"/>
    </row>
    <row r="10" spans="1:9" x14ac:dyDescent="0.25">
      <c r="A10" s="1"/>
      <c r="B10" s="77" t="s">
        <v>101</v>
      </c>
      <c r="C10" s="78"/>
      <c r="D10" s="78"/>
      <c r="E10" s="78"/>
      <c r="F10" s="79"/>
      <c r="G10" s="36">
        <v>4883713.7658668244</v>
      </c>
      <c r="H10" s="10" t="s">
        <v>4</v>
      </c>
      <c r="I10" s="1"/>
    </row>
    <row r="11" spans="1:9" x14ac:dyDescent="0.25">
      <c r="A11" s="1"/>
      <c r="B11" s="77" t="s">
        <v>102</v>
      </c>
      <c r="C11" s="78"/>
      <c r="D11" s="78"/>
      <c r="E11" s="78"/>
      <c r="F11" s="79"/>
      <c r="G11" s="36">
        <v>4023349.12364945</v>
      </c>
      <c r="H11" s="10" t="s">
        <v>4</v>
      </c>
      <c r="I11" s="1"/>
    </row>
    <row r="12" spans="1:9" x14ac:dyDescent="0.25">
      <c r="A12" s="1"/>
      <c r="B12" s="70" t="s">
        <v>48</v>
      </c>
      <c r="C12" s="71"/>
      <c r="D12" s="71"/>
      <c r="E12" s="71"/>
      <c r="F12" s="72"/>
      <c r="G12" s="34">
        <f>SUM(G9:G11)</f>
        <v>13564247.409139333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122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104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77" t="s">
        <v>108</v>
      </c>
      <c r="C9" s="78"/>
      <c r="D9" s="78"/>
      <c r="E9" s="78"/>
      <c r="F9" s="79"/>
      <c r="G9" s="20">
        <f>'Fane 3. Grundlag'!G12-'Fane 3. Grundlag'!G11</f>
        <v>9540898.2854898833</v>
      </c>
      <c r="H9" s="10" t="s">
        <v>4</v>
      </c>
      <c r="I9" s="1"/>
    </row>
    <row r="10" spans="1:9" x14ac:dyDescent="0.25">
      <c r="A10" s="1"/>
      <c r="B10" s="77" t="s">
        <v>28</v>
      </c>
      <c r="C10" s="78"/>
      <c r="D10" s="78"/>
      <c r="E10" s="78"/>
      <c r="F10" s="79"/>
      <c r="G10" s="42">
        <f>1.7</f>
        <v>1.7</v>
      </c>
      <c r="H10" s="10" t="s">
        <v>75</v>
      </c>
      <c r="I10" s="1"/>
    </row>
    <row r="11" spans="1:9" x14ac:dyDescent="0.25">
      <c r="A11" s="1"/>
      <c r="B11" s="70" t="s">
        <v>28</v>
      </c>
      <c r="C11" s="71"/>
      <c r="D11" s="71"/>
      <c r="E11" s="71"/>
      <c r="F11" s="72"/>
      <c r="G11" s="34">
        <f>$G$9*$G$10/100</f>
        <v>162195.27085332802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123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105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77" t="s">
        <v>77</v>
      </c>
      <c r="C9" s="78"/>
      <c r="D9" s="78"/>
      <c r="E9" s="78"/>
      <c r="F9" s="79"/>
      <c r="G9" s="36">
        <v>4085825</v>
      </c>
      <c r="H9" s="10" t="s">
        <v>4</v>
      </c>
      <c r="I9" s="1"/>
    </row>
    <row r="10" spans="1:9" x14ac:dyDescent="0.25">
      <c r="A10" s="1"/>
      <c r="B10" s="77" t="s">
        <v>78</v>
      </c>
      <c r="C10" s="78"/>
      <c r="D10" s="78"/>
      <c r="E10" s="78"/>
      <c r="F10" s="79"/>
      <c r="G10" s="36">
        <v>2390219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1695606</v>
      </c>
      <c r="H11" s="23" t="s">
        <v>4</v>
      </c>
      <c r="I11" s="1"/>
    </row>
    <row r="12" spans="1:9" x14ac:dyDescent="0.25">
      <c r="A12" s="1"/>
      <c r="B12" s="77" t="s">
        <v>79</v>
      </c>
      <c r="C12" s="78"/>
      <c r="D12" s="78"/>
      <c r="E12" s="78"/>
      <c r="F12" s="79"/>
      <c r="G12" s="36">
        <v>4</v>
      </c>
      <c r="H12" s="10" t="s">
        <v>4</v>
      </c>
      <c r="I12" s="1"/>
    </row>
    <row r="13" spans="1:9" x14ac:dyDescent="0.25">
      <c r="A13" s="1"/>
      <c r="B13" s="70" t="s">
        <v>76</v>
      </c>
      <c r="C13" s="71"/>
      <c r="D13" s="71"/>
      <c r="E13" s="71"/>
      <c r="F13" s="72"/>
      <c r="G13" s="34">
        <f>G11/G12</f>
        <v>423901.5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2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3" t="s">
        <v>124</v>
      </c>
      <c r="C3" s="73"/>
      <c r="D3" s="73"/>
      <c r="E3" s="73"/>
      <c r="F3" s="73"/>
      <c r="G3" s="73"/>
      <c r="H3" s="1"/>
    </row>
    <row r="4" spans="1:8" ht="15" customHeight="1" x14ac:dyDescent="0.25">
      <c r="A4" s="1"/>
      <c r="B4" s="73"/>
      <c r="C4" s="73"/>
      <c r="D4" s="73"/>
      <c r="E4" s="73"/>
      <c r="F4" s="73"/>
      <c r="G4" s="73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0" t="s">
        <v>6</v>
      </c>
      <c r="C8" s="71"/>
      <c r="D8" s="71"/>
      <c r="E8" s="71"/>
      <c r="F8" s="71"/>
      <c r="G8" s="72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x14ac:dyDescent="0.25">
      <c r="A10" s="1"/>
      <c r="B10" s="41" t="s">
        <v>110</v>
      </c>
      <c r="C10" s="39">
        <v>2015</v>
      </c>
      <c r="D10" s="39">
        <v>10</v>
      </c>
      <c r="E10" s="36">
        <v>16758</v>
      </c>
      <c r="F10" s="20">
        <f>E10/D10</f>
        <v>1675.8</v>
      </c>
      <c r="G10" s="10" t="s">
        <v>4</v>
      </c>
      <c r="H10" s="1"/>
    </row>
    <row r="11" spans="1:8" ht="26.25" x14ac:dyDescent="0.25">
      <c r="A11" s="1"/>
      <c r="B11" s="41" t="s">
        <v>111</v>
      </c>
      <c r="C11" s="39">
        <v>2015</v>
      </c>
      <c r="D11" s="39">
        <v>25</v>
      </c>
      <c r="E11" s="36">
        <v>891654.23</v>
      </c>
      <c r="F11" s="20">
        <f t="shared" ref="F11:F19" si="0">E11/D11</f>
        <v>35666.169199999997</v>
      </c>
      <c r="G11" s="10" t="s">
        <v>4</v>
      </c>
      <c r="H11" s="1"/>
    </row>
    <row r="12" spans="1:8" x14ac:dyDescent="0.25">
      <c r="A12" s="1"/>
      <c r="B12" s="41" t="s">
        <v>112</v>
      </c>
      <c r="C12" s="39">
        <v>2015</v>
      </c>
      <c r="D12" s="39">
        <v>75</v>
      </c>
      <c r="E12" s="36">
        <v>337190.99</v>
      </c>
      <c r="F12" s="20">
        <f t="shared" si="0"/>
        <v>4495.8798666666662</v>
      </c>
      <c r="G12" s="10" t="s">
        <v>4</v>
      </c>
      <c r="H12" s="1"/>
    </row>
    <row r="13" spans="1:8" x14ac:dyDescent="0.25">
      <c r="A13" s="1"/>
      <c r="B13" s="41" t="s">
        <v>113</v>
      </c>
      <c r="C13" s="39">
        <v>2015</v>
      </c>
      <c r="D13" s="39">
        <v>8</v>
      </c>
      <c r="E13" s="36">
        <v>247814.18</v>
      </c>
      <c r="F13" s="20">
        <f t="shared" si="0"/>
        <v>30976.772499999999</v>
      </c>
      <c r="G13" s="10" t="s">
        <v>4</v>
      </c>
      <c r="H13" s="1"/>
    </row>
    <row r="14" spans="1:8" x14ac:dyDescent="0.25">
      <c r="A14" s="1"/>
      <c r="B14" s="41" t="s">
        <v>114</v>
      </c>
      <c r="C14" s="39">
        <v>2015</v>
      </c>
      <c r="D14" s="39">
        <v>25</v>
      </c>
      <c r="E14" s="36">
        <v>805811.5</v>
      </c>
      <c r="F14" s="20">
        <f t="shared" si="0"/>
        <v>32232.46</v>
      </c>
      <c r="G14" s="10" t="s">
        <v>4</v>
      </c>
      <c r="H14" s="1"/>
    </row>
    <row r="15" spans="1:8" x14ac:dyDescent="0.25">
      <c r="A15" s="1"/>
      <c r="B15" s="41" t="s">
        <v>115</v>
      </c>
      <c r="C15" s="39">
        <v>2015</v>
      </c>
      <c r="D15" s="39">
        <v>5</v>
      </c>
      <c r="E15" s="36">
        <v>160953.60000000001</v>
      </c>
      <c r="F15" s="20">
        <f t="shared" si="0"/>
        <v>32190.720000000001</v>
      </c>
      <c r="G15" s="10" t="s">
        <v>4</v>
      </c>
      <c r="H15" s="1"/>
    </row>
    <row r="16" spans="1:8" ht="26.25" x14ac:dyDescent="0.25">
      <c r="A16" s="1"/>
      <c r="B16" s="41" t="s">
        <v>116</v>
      </c>
      <c r="C16" s="39">
        <v>2015</v>
      </c>
      <c r="D16" s="39">
        <v>30</v>
      </c>
      <c r="E16" s="36">
        <v>1540078.72</v>
      </c>
      <c r="F16" s="20">
        <f t="shared" si="0"/>
        <v>51335.957333333332</v>
      </c>
      <c r="G16" s="10" t="s">
        <v>4</v>
      </c>
      <c r="H16" s="1"/>
    </row>
    <row r="17" spans="1:8" x14ac:dyDescent="0.25">
      <c r="A17" s="1"/>
      <c r="B17" s="41" t="s">
        <v>117</v>
      </c>
      <c r="C17" s="39">
        <v>2015</v>
      </c>
      <c r="D17" s="39">
        <v>75</v>
      </c>
      <c r="E17" s="36">
        <v>2236189.0099999998</v>
      </c>
      <c r="F17" s="20">
        <f t="shared" si="0"/>
        <v>29815.853466666664</v>
      </c>
      <c r="G17" s="10" t="s">
        <v>4</v>
      </c>
      <c r="H17" s="1"/>
    </row>
    <row r="18" spans="1:8" x14ac:dyDescent="0.25">
      <c r="A18" s="1"/>
      <c r="B18" s="41" t="s">
        <v>118</v>
      </c>
      <c r="C18" s="39">
        <v>2015</v>
      </c>
      <c r="D18" s="39">
        <v>75</v>
      </c>
      <c r="E18" s="36">
        <v>573610.5</v>
      </c>
      <c r="F18" s="20">
        <f t="shared" si="0"/>
        <v>7648.14</v>
      </c>
      <c r="G18" s="10" t="s">
        <v>4</v>
      </c>
      <c r="H18" s="1"/>
    </row>
    <row r="19" spans="1:8" x14ac:dyDescent="0.25">
      <c r="A19" s="1"/>
      <c r="B19" s="41" t="s">
        <v>119</v>
      </c>
      <c r="C19" s="39">
        <v>2015</v>
      </c>
      <c r="D19" s="39">
        <v>75</v>
      </c>
      <c r="E19" s="36">
        <v>60137.120000000003</v>
      </c>
      <c r="F19" s="20">
        <f t="shared" si="0"/>
        <v>801.82826666666665</v>
      </c>
      <c r="G19" s="10" t="s">
        <v>4</v>
      </c>
      <c r="H19" s="1"/>
    </row>
    <row r="20" spans="1:8" x14ac:dyDescent="0.25">
      <c r="A20" s="1"/>
      <c r="B20" s="70" t="s">
        <v>5</v>
      </c>
      <c r="C20" s="71"/>
      <c r="D20" s="71"/>
      <c r="E20" s="72"/>
      <c r="F20" s="34">
        <f>SUM(F10:F19)</f>
        <v>226839.58063333333</v>
      </c>
      <c r="G20" s="18" t="s">
        <v>4</v>
      </c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</sheetData>
  <sheetProtection password="C6BD" sheet="1" objects="1" scenarios="1"/>
  <mergeCells count="4">
    <mergeCell ref="B20:E20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Bredvig (KFST)</cp:lastModifiedBy>
  <cp:lastPrinted>2016-06-14T12:57:30Z</cp:lastPrinted>
  <dcterms:created xsi:type="dcterms:W3CDTF">2016-06-02T08:51:18Z</dcterms:created>
  <dcterms:modified xsi:type="dcterms:W3CDTF">2016-11-07T13:09:11Z</dcterms:modified>
</cp:coreProperties>
</file>