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170" yWindow="135" windowWidth="20730" windowHeight="1102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F12" i="11" l="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E35" i="13" l="1"/>
  <c r="G35" i="13" s="1"/>
  <c r="E27" i="13"/>
  <c r="E19" i="13"/>
  <c r="E15" i="13"/>
  <c r="G11" i="12"/>
  <c r="G23" i="12"/>
  <c r="G17" i="12"/>
  <c r="E17" i="2" s="1"/>
  <c r="F11" i="11"/>
  <c r="F46" i="11"/>
  <c r="F47" i="11"/>
  <c r="F48" i="11"/>
  <c r="F49" i="11"/>
  <c r="F10" i="11"/>
  <c r="G13" i="10"/>
  <c r="E14" i="2" s="1"/>
  <c r="G14" i="2" s="1"/>
  <c r="G12" i="7"/>
  <c r="G15" i="6"/>
  <c r="G15" i="5"/>
  <c r="G15" i="4"/>
  <c r="E22" i="2"/>
  <c r="G22" i="2" s="1"/>
  <c r="E18" i="2"/>
  <c r="E16" i="2"/>
  <c r="E10" i="2"/>
  <c r="E10" i="4" s="1"/>
  <c r="E10" i="5" s="1"/>
  <c r="E10" i="6" s="1"/>
  <c r="F50" i="11" l="1"/>
  <c r="G29" i="12" s="1"/>
  <c r="G30" i="12" s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2" i="4" l="1"/>
  <c r="E9" i="5" s="1"/>
  <c r="E11" i="4"/>
  <c r="E13" i="4" s="1"/>
  <c r="G13" i="4" s="1"/>
  <c r="G16" i="4" s="1"/>
  <c r="E12" i="5" l="1"/>
  <c r="E9" i="6"/>
  <c r="E11" i="5"/>
  <c r="E13" i="5" s="1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<sst xmlns="http://schemas.openxmlformats.org/spreadsheetml/2006/main" count="322" uniqueCount="158">
  <si>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</si>
  <si>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</si>
  <si>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</si>
  <si>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</si>
  <si>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</si>
  <si>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</si>
  <si>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</si>
  <si>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</si>
  <si>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</si>
  <si>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</si>
  <si>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</si>
  <si>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</si>
  <si>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</si>
  <si>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</si>
  <si>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</si>
  <si>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</si>
  <si>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</si>
  <si>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</si>
  <si>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</si>
  <si>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</si>
  <si>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</si>
  <si>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</si>
  <si>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</si>
  <si>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</si>
  <si>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</si>
  <si>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</si>
  <si>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</si>
  <si>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</si>
  <si>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</si>
  <si>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</si>
  <si>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</si>
  <si>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</si>
  <si>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</si>
  <si>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</si>
  <si>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</si>
  <si>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</si>
  <si>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</si>
  <si>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</si>
  <si>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</si>
  <si>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</si>
  <si>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</si>
  <si>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</si>
  <si>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</si>
  <si>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</si>
  <si>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</si>
  <si>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</si>
  <si>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</si>
  <si>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</si>
  <si>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</si>
  <si>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</si>
  <si>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</si>
  <si>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</si>
  <si>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</si>
  <si>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</si>
  <si>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</si>
  <si>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</si>
  <si>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</si>
  <si>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</si>
  <si>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</si>
  <si>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</si>
  <si>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</si>
  <si>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</si>
  <si>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</si>
  <si>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</si>
  <si>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</si>
  <si>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</si>
  <si>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</si>
  <si>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</si>
  <si>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</si>
  <si>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</si>
  <si>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</si>
  <si>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</si>
  <si>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</si>
  <si>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</si>
  <si>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</si>
  <si>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</si>
  <si>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</si>
  <si>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</si>
  <si>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</si>
  <si>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</si>
  <si>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</si>
  <si>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</si>
  <si>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</si>
  <si>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</si>
  <si>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</si>
  <si>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</si>
  <si>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</si>
  <si>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</si>
  <si>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</si>
  <si>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</si>
  <si>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</si>
  <si>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</si>
  <si>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</si>
  <si>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</si>
  <si>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</si>
  <si>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</si>
  <si>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</si>
  <si>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</si>
  <si>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</si>
  <si>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</si>
  <si>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</si>
  <si>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</si>
  <si>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</si>
  <si>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</si>
  <si>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</si>
  <si>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</si>
  <si>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</si>
  <si>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</si>
  <si>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</si>
  <si>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</si>
  <si>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Beluftningsanlæg, bundbeluftbning, Mek./EL</t>
  </si>
  <si>
    <t>Beluftningsanlæg, ika-beluftning, Mek./EL</t>
  </si>
  <si>
    <t>Beluftningsanlæg, iltningstrappe, Kontruktioner</t>
  </si>
  <si>
    <t>Beluftningsanlæg, iltningstrappe, Mek./EL</t>
  </si>
  <si>
    <t>Beluftningsanlæg, rislebakke, Kontruktioner</t>
  </si>
  <si>
    <t>Boring (inkl. etablering, forerør, filter og prøvepumpning)</t>
  </si>
  <si>
    <t>Bygning for trykforøgere</t>
  </si>
  <si>
    <t>Elanlæg</t>
  </si>
  <si>
    <t>Elanlæg - vandværk</t>
  </si>
  <si>
    <t>Etageareal kontor og mandskabsfaciliteter</t>
  </si>
  <si>
    <t>Etageareal vandbehandlingsbygning</t>
  </si>
  <si>
    <t>Filteranlæg, åbne filtre, enkelt filtrering, Kontruktioner</t>
  </si>
  <si>
    <t>Filteranlæg, åbne filtre, enkelt filtrering, Mek./EL</t>
  </si>
  <si>
    <t>Garage og rørlager</t>
  </si>
  <si>
    <t>Instrumenter (flowmåler+tryk transducer+alarmer)</t>
  </si>
  <si>
    <t>Pumpe inkl. stigrør og forerørsforsejlinger mv.</t>
  </si>
  <si>
    <t>Rentvandsbeholder  insitu støbt</t>
  </si>
  <si>
    <t>Sikring (terror, hærværk), SRO</t>
  </si>
  <si>
    <t>Skyllevandsbehandling, inkl. UV-filter mv., SRO</t>
  </si>
  <si>
    <t>SRO anlæg</t>
  </si>
  <si>
    <t>SRO-anlæg, vandværk</t>
  </si>
  <si>
    <t>Udpumpningsanlæg, rentvandspumper på vandværk</t>
  </si>
  <si>
    <t>Værksted</t>
  </si>
  <si>
    <t>Afregningsmålere, elektroniske ≤ Ø 110mm (Qn 10)</t>
  </si>
  <si>
    <t>Afregningsmålere, elektroniske &gt; Ø110 mm</t>
  </si>
  <si>
    <t xml:space="preserve">Afregningsmålere, mekaniske </t>
  </si>
  <si>
    <t>Eternitledninger Ø 50mm &lt; Ledningsnet ≤ Ø110 mm</t>
  </si>
  <si>
    <t>Inspektionsbrønd, Mek./EL</t>
  </si>
  <si>
    <t>Ledningsnet ≤ Ø50 mm</t>
  </si>
  <si>
    <t>Skelbrønd, Konstruktioner</t>
  </si>
  <si>
    <t>SRO-brønd/kvarterbrønd/sektionsbrønd, Mek./EL</t>
  </si>
  <si>
    <t>SRO-brønd/kvarterbrønd/sektionsbrønd, SRO</t>
  </si>
  <si>
    <t>Ventiler på ledningsnet ≤ Ø50 mm</t>
  </si>
  <si>
    <t>Ventiler på Ø 250 mm &lt; Ledningsnet ≤ Ø 500mm</t>
  </si>
  <si>
    <t>Ventiler på Ø 50mm &lt; Ledningsnet ≤ Ø110 mm</t>
  </si>
  <si>
    <t>Ventiler på Ø110 mm &lt; Ledningsnet ≤ Ø 250 mm</t>
  </si>
  <si>
    <t>Ø 250 mm &lt; Ledningsnet ≤ Ø 500mm</t>
  </si>
  <si>
    <t>Ø 50mm &lt; Ledningsnet ≤ Ø110 mm</t>
  </si>
  <si>
    <t>Ø110 mm &lt; Ledningsnet ≤ Ø 250 mm</t>
  </si>
  <si>
    <t>Køretøjer, entreprenørmaskiner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</si>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</sst>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157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ht="30" customHeight="1" x14ac:dyDescent="0.25">
      <c r="A9" s="1"/>
      <c r="B9" s="68" t="s">
        <v>31</v>
      </c>
      <c r="C9" s="69"/>
      <c r="D9" s="70"/>
      <c r="E9" s="32">
        <f>'Fane 3. Grundlag'!G12</f>
        <v>15452571.13940686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20">
        <f>'Fane 3. Grundlag'!G11</f>
        <v>5308456.7936711991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28</v>
      </c>
      <c r="C11" s="75"/>
      <c r="D11" s="76"/>
      <c r="E11" s="20">
        <f>'Fane 4. Generelt eff.krav'!G11</f>
        <v>172449.94387750624</v>
      </c>
      <c r="F11" s="7" t="s">
        <v>4</v>
      </c>
      <c r="G11" s="14"/>
      <c r="H11" s="15"/>
      <c r="I11" s="1"/>
    </row>
    <row r="12" spans="1:9" x14ac:dyDescent="0.25">
      <c r="A12" s="1"/>
      <c r="B12" s="78" t="s">
        <v>43</v>
      </c>
      <c r="C12" s="79"/>
      <c r="D12" s="80"/>
      <c r="E12" s="33">
        <f>$E$9-$E$11</f>
        <v>15280121.195529353</v>
      </c>
      <c r="F12" s="17" t="s">
        <v>4</v>
      </c>
      <c r="G12" s="33">
        <f>E12</f>
        <v>15280121.195529353</v>
      </c>
      <c r="H12" s="17" t="s">
        <v>4</v>
      </c>
      <c r="I12" s="1"/>
    </row>
    <row r="13" spans="1:9" x14ac:dyDescent="0.25">
      <c r="A13" s="1"/>
      <c r="B13" s="81" t="s">
        <v>32</v>
      </c>
      <c r="C13" s="82"/>
      <c r="D13" s="82"/>
      <c r="E13" s="82"/>
      <c r="F13" s="82"/>
      <c r="G13" s="82"/>
      <c r="H13" s="83"/>
      <c r="I13" s="1"/>
    </row>
    <row r="14" spans="1:9" x14ac:dyDescent="0.25">
      <c r="A14" s="1"/>
      <c r="B14" s="71" t="s">
        <v>106</v>
      </c>
      <c r="C14" s="72"/>
      <c r="D14" s="73"/>
      <c r="E14" s="33">
        <f>'Fane 5. Hist. over el. underdæk'!G13</f>
        <v>-1352958.75</v>
      </c>
      <c r="F14" s="17" t="s">
        <v>4</v>
      </c>
      <c r="G14" s="33">
        <f>E14</f>
        <v>-1352958.75</v>
      </c>
      <c r="H14" s="17" t="s">
        <v>4</v>
      </c>
      <c r="I14" s="1"/>
    </row>
    <row r="15" spans="1:9" x14ac:dyDescent="0.25">
      <c r="A15" s="1"/>
      <c r="B15" s="81" t="s">
        <v>29</v>
      </c>
      <c r="C15" s="82"/>
      <c r="D15" s="82"/>
      <c r="E15" s="82"/>
      <c r="F15" s="82"/>
      <c r="G15" s="82"/>
      <c r="H15" s="83"/>
      <c r="I15" s="1"/>
    </row>
    <row r="16" spans="1:9" x14ac:dyDescent="0.25">
      <c r="A16" s="1"/>
      <c r="B16" s="68" t="s">
        <v>35</v>
      </c>
      <c r="C16" s="69"/>
      <c r="D16" s="70"/>
      <c r="E16" s="20">
        <f>'Fane 7. Korrektion af PL2015'!G11</f>
        <v>925995</v>
      </c>
      <c r="F16" s="7" t="s">
        <v>4</v>
      </c>
      <c r="G16" s="19"/>
      <c r="H16" s="9"/>
      <c r="I16" s="1"/>
    </row>
    <row r="17" spans="1:9" x14ac:dyDescent="0.25">
      <c r="A17" s="1"/>
      <c r="B17" s="68" t="s">
        <v>36</v>
      </c>
      <c r="C17" s="69"/>
      <c r="D17" s="70"/>
      <c r="E17" s="20">
        <f>'Fane 7. Korrektion af PL2015'!G17</f>
        <v>431693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8" t="s">
        <v>99</v>
      </c>
      <c r="C18" s="69"/>
      <c r="D18" s="70"/>
      <c r="E18" s="20">
        <f>'Fane 7. Korrektion af PL2015'!G23</f>
        <v>-10000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8" t="s">
        <v>37</v>
      </c>
      <c r="C19" s="69"/>
      <c r="D19" s="70"/>
      <c r="E19" s="20">
        <f>'Fane 7. Korrektion af PL2015'!G30</f>
        <v>928716.6333333333</v>
      </c>
      <c r="F19" s="7" t="s">
        <v>4</v>
      </c>
      <c r="G19" s="14"/>
      <c r="H19" s="15"/>
      <c r="I19" s="1"/>
    </row>
    <row r="20" spans="1:9" x14ac:dyDescent="0.25">
      <c r="A20" s="1"/>
      <c r="B20" s="71" t="s">
        <v>38</v>
      </c>
      <c r="C20" s="72"/>
      <c r="D20" s="73"/>
      <c r="E20" s="33">
        <f>SUM(E16:E19)</f>
        <v>2276404.6333333333</v>
      </c>
      <c r="F20" s="17" t="s">
        <v>4</v>
      </c>
      <c r="G20" s="33">
        <f>E20</f>
        <v>2276404.6333333333</v>
      </c>
      <c r="H20" s="17" t="s">
        <v>4</v>
      </c>
      <c r="I20" s="1"/>
    </row>
    <row r="21" spans="1:9" x14ac:dyDescent="0.25">
      <c r="A21" s="1"/>
      <c r="B21" s="81" t="s">
        <v>33</v>
      </c>
      <c r="C21" s="82"/>
      <c r="D21" s="82"/>
      <c r="E21" s="82"/>
      <c r="F21" s="82"/>
      <c r="G21" s="82"/>
      <c r="H21" s="83"/>
      <c r="I21" s="1"/>
    </row>
    <row r="22" spans="1:9" x14ac:dyDescent="0.25">
      <c r="A22" s="1"/>
      <c r="B22" s="71" t="s">
        <v>34</v>
      </c>
      <c r="C22" s="72"/>
      <c r="D22" s="73"/>
      <c r="E22" s="33">
        <f>'Fane 8. Kontrol af PL2015'!G36</f>
        <v>382635</v>
      </c>
      <c r="F22" s="17" t="s">
        <v>4</v>
      </c>
      <c r="G22" s="33">
        <f>E22</f>
        <v>382635</v>
      </c>
      <c r="H22" s="17" t="s">
        <v>4</v>
      </c>
      <c r="I22" s="1"/>
    </row>
    <row r="23" spans="1:9" x14ac:dyDescent="0.25">
      <c r="A23" s="1"/>
      <c r="B23" s="81" t="s">
        <v>39</v>
      </c>
      <c r="C23" s="82"/>
      <c r="D23" s="82"/>
      <c r="E23" s="82"/>
      <c r="F23" s="83"/>
      <c r="G23" s="34">
        <f>G12+G14+G20+G22</f>
        <v>16586202.078862686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40</v>
      </c>
      <c r="C9" s="69"/>
      <c r="D9" s="70"/>
      <c r="E9" s="35">
        <f>'Fane 2.1. Økonomisk ramme 2017'!$E$9-'Fane 2.1. Økonomisk ramme 2017'!$E$11</f>
        <v>15280121.195529353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2.1. Økonomisk ramme 2017'!$E$10</f>
        <v>5308456.7936711991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194057.53918322278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171671.17717594979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15302507.557536626</v>
      </c>
      <c r="F13" s="17" t="s">
        <v>4</v>
      </c>
      <c r="G13" s="33">
        <f>E13</f>
        <v>15302507.557536626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underdæk'!$G$12&gt;1,'Fane 5. Hist. over el. underdæk'!$G$13,0)</f>
        <v>-1352958.75</v>
      </c>
      <c r="F15" s="17" t="s">
        <v>4</v>
      </c>
      <c r="G15" s="33">
        <f>E15</f>
        <v>-1352958.75</v>
      </c>
      <c r="H15" s="17" t="s">
        <v>4</v>
      </c>
      <c r="I15" s="1"/>
    </row>
    <row r="16" spans="1:9" x14ac:dyDescent="0.25">
      <c r="A16" s="1"/>
      <c r="B16" s="81" t="s">
        <v>42</v>
      </c>
      <c r="C16" s="82"/>
      <c r="D16" s="82"/>
      <c r="E16" s="82"/>
      <c r="F16" s="83"/>
      <c r="G16" s="34">
        <f>G13+G15</f>
        <v>13949548.807536626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9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44</v>
      </c>
      <c r="C9" s="69"/>
      <c r="D9" s="70"/>
      <c r="E9" s="35">
        <f>'Fane 2.2. Økonomisk ramme 2018'!$E$9*1.0127-'Fane 2.2. Økonomisk ramme 2018'!$E$12</f>
        <v>15302507.557536624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2.2. Økonomisk ramme 2018'!$E$10*1.0127</f>
        <v>5375874.1949508227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194341.84598071512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170895.9273069409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15325953.476210399</v>
      </c>
      <c r="F13" s="17" t="s">
        <v>4</v>
      </c>
      <c r="G13" s="33">
        <f>E13</f>
        <v>15325953.476210399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underdæk'!$G$12&gt;2,'Fane 5. Hist. over el. underdæk'!$G$13,0)</f>
        <v>-1352958.75</v>
      </c>
      <c r="F15" s="17" t="s">
        <v>4</v>
      </c>
      <c r="G15" s="33">
        <f>E15</f>
        <v>-1352958.75</v>
      </c>
      <c r="H15" s="17" t="s">
        <v>4</v>
      </c>
      <c r="I15" s="1"/>
    </row>
    <row r="16" spans="1:9" x14ac:dyDescent="0.25">
      <c r="A16" s="1"/>
      <c r="B16" s="81" t="s">
        <v>45</v>
      </c>
      <c r="C16" s="82"/>
      <c r="D16" s="82"/>
      <c r="E16" s="82"/>
      <c r="F16" s="83"/>
      <c r="G16" s="34">
        <f>G13+G15</f>
        <v>13972994.726210399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46</v>
      </c>
      <c r="C9" s="69"/>
      <c r="D9" s="70"/>
      <c r="E9" s="35">
        <f>'Fane 2.3. Økonomisk ramme 2019'!$E$9*1.0127-'Fane 2.3. Økonomisk ramme 2019'!$E$12</f>
        <v>15325953.476210399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2.3. Økonomisk ramme 2019'!$E$10*1.0127</f>
        <v>5444147.7972266981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194639.60914787205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170124.17838881549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15350468.906969456</v>
      </c>
      <c r="F13" s="17" t="s">
        <v>4</v>
      </c>
      <c r="G13" s="33">
        <f>E13</f>
        <v>15350468.906969456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underdæk'!$G$12&gt;3,'Fane 5. Hist. over el. underdæk'!$G$13,0)</f>
        <v>-1352958.75</v>
      </c>
      <c r="F15" s="17" t="s">
        <v>4</v>
      </c>
      <c r="G15" s="33">
        <f>E15</f>
        <v>-1352958.75</v>
      </c>
      <c r="H15" s="17" t="s">
        <v>4</v>
      </c>
      <c r="I15" s="1"/>
    </row>
    <row r="16" spans="1:9" x14ac:dyDescent="0.25">
      <c r="A16" s="1"/>
      <c r="B16" s="81" t="s">
        <v>47</v>
      </c>
      <c r="C16" s="82"/>
      <c r="D16" s="82"/>
      <c r="E16" s="82"/>
      <c r="F16" s="83"/>
      <c r="G16" s="34">
        <f>G13+G15</f>
        <v>13997510.156969456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48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100</v>
      </c>
      <c r="C9" s="75"/>
      <c r="D9" s="75"/>
      <c r="E9" s="75"/>
      <c r="F9" s="76"/>
      <c r="G9" s="36">
        <v>5074121.0701461323</v>
      </c>
      <c r="H9" s="10" t="s">
        <v>4</v>
      </c>
      <c r="I9" s="1"/>
    </row>
    <row r="10" spans="1:9" x14ac:dyDescent="0.25">
      <c r="A10" s="1"/>
      <c r="B10" s="74" t="s">
        <v>101</v>
      </c>
      <c r="C10" s="75"/>
      <c r="D10" s="75"/>
      <c r="E10" s="75"/>
      <c r="F10" s="76"/>
      <c r="G10" s="36">
        <v>5069993.2755895276</v>
      </c>
      <c r="H10" s="10" t="s">
        <v>4</v>
      </c>
      <c r="I10" s="1"/>
    </row>
    <row r="11" spans="1:9" x14ac:dyDescent="0.25">
      <c r="A11" s="1"/>
      <c r="B11" s="74" t="s">
        <v>102</v>
      </c>
      <c r="C11" s="75"/>
      <c r="D11" s="75"/>
      <c r="E11" s="75"/>
      <c r="F11" s="76"/>
      <c r="G11" s="36">
        <v>5308456.7936711991</v>
      </c>
      <c r="H11" s="10" t="s">
        <v>4</v>
      </c>
      <c r="I11" s="1"/>
    </row>
    <row r="12" spans="1:9" x14ac:dyDescent="0.25">
      <c r="A12" s="1"/>
      <c r="B12" s="81" t="s">
        <v>48</v>
      </c>
      <c r="C12" s="82"/>
      <c r="D12" s="82"/>
      <c r="E12" s="82"/>
      <c r="F12" s="83"/>
      <c r="G12" s="34">
        <f>SUM(G9:G11)</f>
        <v>15452571.13940686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152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104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108</v>
      </c>
      <c r="C9" s="75"/>
      <c r="D9" s="75"/>
      <c r="E9" s="75"/>
      <c r="F9" s="76"/>
      <c r="G9" s="20">
        <f>'Fane 3. Grundlag'!G12-'Fane 3. Grundlag'!G11</f>
        <v>10144114.345735662</v>
      </c>
      <c r="H9" s="10" t="s">
        <v>4</v>
      </c>
      <c r="I9" s="1"/>
    </row>
    <row r="10" spans="1:9" x14ac:dyDescent="0.25">
      <c r="A10" s="1"/>
      <c r="B10" s="74" t="s">
        <v>28</v>
      </c>
      <c r="C10" s="75"/>
      <c r="D10" s="75"/>
      <c r="E10" s="75"/>
      <c r="F10" s="76"/>
      <c r="G10" s="42">
        <f>1.7</f>
        <v>1.7</v>
      </c>
      <c r="H10" s="10" t="s">
        <v>75</v>
      </c>
      <c r="I10" s="1"/>
    </row>
    <row r="11" spans="1:9" x14ac:dyDescent="0.25">
      <c r="A11" s="1"/>
      <c r="B11" s="81" t="s">
        <v>28</v>
      </c>
      <c r="C11" s="82"/>
      <c r="D11" s="82"/>
      <c r="E11" s="82"/>
      <c r="F11" s="83"/>
      <c r="G11" s="34">
        <f>$G$9*$G$10/100</f>
        <v>172449.94387750624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153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105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77</v>
      </c>
      <c r="C9" s="75"/>
      <c r="D9" s="75"/>
      <c r="E9" s="75"/>
      <c r="F9" s="76"/>
      <c r="G9" s="36">
        <v>-14082397</v>
      </c>
      <c r="H9" s="10" t="s">
        <v>4</v>
      </c>
      <c r="I9" s="1"/>
    </row>
    <row r="10" spans="1:9" x14ac:dyDescent="0.25">
      <c r="A10" s="1"/>
      <c r="B10" s="74" t="s">
        <v>78</v>
      </c>
      <c r="C10" s="75"/>
      <c r="D10" s="75"/>
      <c r="E10" s="75"/>
      <c r="F10" s="76"/>
      <c r="G10" s="36">
        <v>-8670562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-5411835</v>
      </c>
      <c r="H11" s="23" t="s">
        <v>4</v>
      </c>
      <c r="I11" s="1"/>
    </row>
    <row r="12" spans="1:9" x14ac:dyDescent="0.25">
      <c r="A12" s="1"/>
      <c r="B12" s="74" t="s">
        <v>79</v>
      </c>
      <c r="C12" s="75"/>
      <c r="D12" s="75"/>
      <c r="E12" s="75"/>
      <c r="F12" s="76"/>
      <c r="G12" s="36">
        <v>4</v>
      </c>
      <c r="H12" s="10" t="s">
        <v>4</v>
      </c>
      <c r="I12" s="1"/>
    </row>
    <row r="13" spans="1:9" x14ac:dyDescent="0.25">
      <c r="A13" s="1"/>
      <c r="B13" s="81" t="s">
        <v>76</v>
      </c>
      <c r="C13" s="82"/>
      <c r="D13" s="82"/>
      <c r="E13" s="82"/>
      <c r="F13" s="83"/>
      <c r="G13" s="34">
        <f>G11/G12</f>
        <v>-1352958.75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82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7" t="s">
        <v>154</v>
      </c>
      <c r="C3" s="67"/>
      <c r="D3" s="67"/>
      <c r="E3" s="67"/>
      <c r="F3" s="67"/>
      <c r="G3" s="67"/>
      <c r="H3" s="1"/>
    </row>
    <row r="4" spans="1:8" ht="15" customHeight="1" x14ac:dyDescent="0.25">
      <c r="A4" s="1"/>
      <c r="B4" s="67"/>
      <c r="C4" s="67"/>
      <c r="D4" s="67"/>
      <c r="E4" s="67"/>
      <c r="F4" s="67"/>
      <c r="G4" s="6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1" t="s">
        <v>6</v>
      </c>
      <c r="C8" s="82"/>
      <c r="D8" s="82"/>
      <c r="E8" s="82"/>
      <c r="F8" s="82"/>
      <c r="G8" s="83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25</v>
      </c>
      <c r="E10" s="36">
        <v>21286</v>
      </c>
      <c r="F10" s="20">
        <f>E10/D10</f>
        <v>851.44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25</v>
      </c>
      <c r="E11" s="36">
        <v>822423</v>
      </c>
      <c r="F11" s="20">
        <f t="shared" ref="F11:F49" si="0">E11/D11</f>
        <v>32896.92</v>
      </c>
      <c r="G11" s="10" t="s">
        <v>4</v>
      </c>
      <c r="H11" s="1"/>
    </row>
    <row r="12" spans="1:8" ht="26.25" x14ac:dyDescent="0.25">
      <c r="A12" s="1"/>
      <c r="B12" s="41" t="s">
        <v>112</v>
      </c>
      <c r="C12" s="39">
        <v>2015</v>
      </c>
      <c r="D12" s="39">
        <v>50</v>
      </c>
      <c r="E12" s="36">
        <v>815536</v>
      </c>
      <c r="F12" s="20">
        <f t="shared" si="0"/>
        <v>16310.72</v>
      </c>
      <c r="G12" s="10" t="s">
        <v>4</v>
      </c>
      <c r="H12" s="1"/>
    </row>
    <row r="13" spans="1:8" x14ac:dyDescent="0.25">
      <c r="A13" s="1"/>
      <c r="B13" s="41" t="s">
        <v>113</v>
      </c>
      <c r="C13" s="39">
        <v>2015</v>
      </c>
      <c r="D13" s="39">
        <v>25</v>
      </c>
      <c r="E13" s="36">
        <v>1154</v>
      </c>
      <c r="F13" s="20">
        <f t="shared" si="0"/>
        <v>46.16</v>
      </c>
      <c r="G13" s="10" t="s">
        <v>4</v>
      </c>
      <c r="H13" s="1"/>
    </row>
    <row r="14" spans="1:8" x14ac:dyDescent="0.25">
      <c r="A14" s="1"/>
      <c r="B14" s="41" t="s">
        <v>114</v>
      </c>
      <c r="C14" s="39">
        <v>2015</v>
      </c>
      <c r="D14" s="39">
        <v>50</v>
      </c>
      <c r="E14" s="36">
        <v>193591</v>
      </c>
      <c r="F14" s="20">
        <f t="shared" si="0"/>
        <v>3871.82</v>
      </c>
      <c r="G14" s="10" t="s">
        <v>4</v>
      </c>
      <c r="H14" s="1"/>
    </row>
    <row r="15" spans="1:8" ht="26.25" x14ac:dyDescent="0.25">
      <c r="A15" s="1"/>
      <c r="B15" s="41" t="s">
        <v>115</v>
      </c>
      <c r="C15" s="39">
        <v>2015</v>
      </c>
      <c r="D15" s="39">
        <v>30</v>
      </c>
      <c r="E15" s="36">
        <v>47427</v>
      </c>
      <c r="F15" s="20">
        <f t="shared" si="0"/>
        <v>1580.9</v>
      </c>
      <c r="G15" s="10" t="s">
        <v>4</v>
      </c>
      <c r="H15" s="1"/>
    </row>
    <row r="16" spans="1:8" x14ac:dyDescent="0.25">
      <c r="A16" s="1"/>
      <c r="B16" s="41" t="s">
        <v>116</v>
      </c>
      <c r="C16" s="39">
        <v>2015</v>
      </c>
      <c r="D16" s="39">
        <v>75</v>
      </c>
      <c r="E16" s="36">
        <v>8302</v>
      </c>
      <c r="F16" s="20">
        <f t="shared" si="0"/>
        <v>110.69333333333333</v>
      </c>
      <c r="G16" s="10" t="s">
        <v>4</v>
      </c>
      <c r="H16" s="1"/>
    </row>
    <row r="17" spans="1:8" x14ac:dyDescent="0.25">
      <c r="A17" s="1"/>
      <c r="B17" s="41" t="s">
        <v>117</v>
      </c>
      <c r="C17" s="39">
        <v>2015</v>
      </c>
      <c r="D17" s="39">
        <v>20</v>
      </c>
      <c r="E17" s="36">
        <v>216138</v>
      </c>
      <c r="F17" s="20">
        <f t="shared" si="0"/>
        <v>10806.9</v>
      </c>
      <c r="G17" s="10" t="s">
        <v>4</v>
      </c>
      <c r="H17" s="1"/>
    </row>
    <row r="18" spans="1:8" x14ac:dyDescent="0.25">
      <c r="A18" s="1"/>
      <c r="B18" s="41" t="s">
        <v>118</v>
      </c>
      <c r="C18" s="39">
        <v>2015</v>
      </c>
      <c r="D18" s="39">
        <v>25</v>
      </c>
      <c r="E18" s="36">
        <v>201793</v>
      </c>
      <c r="F18" s="20">
        <f t="shared" si="0"/>
        <v>8071.72</v>
      </c>
      <c r="G18" s="10" t="s">
        <v>4</v>
      </c>
      <c r="H18" s="1"/>
    </row>
    <row r="19" spans="1:8" x14ac:dyDescent="0.25">
      <c r="A19" s="1"/>
      <c r="B19" s="41" t="s">
        <v>119</v>
      </c>
      <c r="C19" s="39">
        <v>2015</v>
      </c>
      <c r="D19" s="39">
        <v>75</v>
      </c>
      <c r="E19" s="36">
        <v>142053</v>
      </c>
      <c r="F19" s="20">
        <f t="shared" si="0"/>
        <v>1894.04</v>
      </c>
      <c r="G19" s="10" t="s">
        <v>4</v>
      </c>
      <c r="H19" s="1"/>
    </row>
    <row r="20" spans="1:8" x14ac:dyDescent="0.25">
      <c r="A20" s="1"/>
      <c r="B20" s="41" t="s">
        <v>120</v>
      </c>
      <c r="C20" s="39">
        <v>2015</v>
      </c>
      <c r="D20" s="39">
        <v>75</v>
      </c>
      <c r="E20" s="36">
        <v>2500450</v>
      </c>
      <c r="F20" s="20">
        <f t="shared" si="0"/>
        <v>33339.333333333336</v>
      </c>
      <c r="G20" s="10" t="s">
        <v>4</v>
      </c>
      <c r="H20" s="1"/>
    </row>
    <row r="21" spans="1:8" ht="26.25" x14ac:dyDescent="0.25">
      <c r="A21" s="1"/>
      <c r="B21" s="41" t="s">
        <v>121</v>
      </c>
      <c r="C21" s="39">
        <v>2015</v>
      </c>
      <c r="D21" s="39">
        <v>50</v>
      </c>
      <c r="E21" s="36">
        <v>176373</v>
      </c>
      <c r="F21" s="20">
        <f t="shared" si="0"/>
        <v>3527.46</v>
      </c>
      <c r="G21" s="10" t="s">
        <v>4</v>
      </c>
      <c r="H21" s="1"/>
    </row>
    <row r="22" spans="1:8" ht="26.25" x14ac:dyDescent="0.25">
      <c r="A22" s="1"/>
      <c r="B22" s="41" t="s">
        <v>122</v>
      </c>
      <c r="C22" s="39">
        <v>2015</v>
      </c>
      <c r="D22" s="39">
        <v>25</v>
      </c>
      <c r="E22" s="36">
        <v>102191</v>
      </c>
      <c r="F22" s="20">
        <f t="shared" si="0"/>
        <v>4087.64</v>
      </c>
      <c r="G22" s="10" t="s">
        <v>4</v>
      </c>
      <c r="H22" s="1"/>
    </row>
    <row r="23" spans="1:8" x14ac:dyDescent="0.25">
      <c r="A23" s="1"/>
      <c r="B23" s="41" t="s">
        <v>123</v>
      </c>
      <c r="C23" s="39">
        <v>2015</v>
      </c>
      <c r="D23" s="39">
        <v>75</v>
      </c>
      <c r="E23" s="36">
        <v>11216</v>
      </c>
      <c r="F23" s="20">
        <f t="shared" si="0"/>
        <v>149.54666666666665</v>
      </c>
      <c r="G23" s="10" t="s">
        <v>4</v>
      </c>
      <c r="H23" s="1"/>
    </row>
    <row r="24" spans="1:8" ht="26.25" x14ac:dyDescent="0.25">
      <c r="A24" s="1"/>
      <c r="B24" s="41" t="s">
        <v>124</v>
      </c>
      <c r="C24" s="39">
        <v>2015</v>
      </c>
      <c r="D24" s="39">
        <v>10</v>
      </c>
      <c r="E24" s="36">
        <v>753096</v>
      </c>
      <c r="F24" s="20">
        <f t="shared" si="0"/>
        <v>75309.600000000006</v>
      </c>
      <c r="G24" s="10" t="s">
        <v>4</v>
      </c>
      <c r="H24" s="1"/>
    </row>
    <row r="25" spans="1:8" x14ac:dyDescent="0.25">
      <c r="A25" s="1"/>
      <c r="B25" s="41" t="s">
        <v>125</v>
      </c>
      <c r="C25" s="39">
        <v>2015</v>
      </c>
      <c r="D25" s="39">
        <v>15</v>
      </c>
      <c r="E25" s="36">
        <v>30690</v>
      </c>
      <c r="F25" s="20">
        <f t="shared" si="0"/>
        <v>2046</v>
      </c>
      <c r="G25" s="10" t="s">
        <v>4</v>
      </c>
      <c r="H25" s="1"/>
    </row>
    <row r="26" spans="1:8" x14ac:dyDescent="0.25">
      <c r="A26" s="1"/>
      <c r="B26" s="41" t="s">
        <v>126</v>
      </c>
      <c r="C26" s="39">
        <v>2015</v>
      </c>
      <c r="D26" s="39">
        <v>50</v>
      </c>
      <c r="E26" s="36">
        <v>223893</v>
      </c>
      <c r="F26" s="20">
        <f t="shared" si="0"/>
        <v>4477.8599999999997</v>
      </c>
      <c r="G26" s="10" t="s">
        <v>4</v>
      </c>
      <c r="H26" s="1"/>
    </row>
    <row r="27" spans="1:8" x14ac:dyDescent="0.25">
      <c r="A27" s="1"/>
      <c r="B27" s="41" t="s">
        <v>127</v>
      </c>
      <c r="C27" s="39">
        <v>2015</v>
      </c>
      <c r="D27" s="39">
        <v>10</v>
      </c>
      <c r="E27" s="36">
        <v>5814</v>
      </c>
      <c r="F27" s="20">
        <f t="shared" si="0"/>
        <v>581.4</v>
      </c>
      <c r="G27" s="10" t="s">
        <v>4</v>
      </c>
      <c r="H27" s="1"/>
    </row>
    <row r="28" spans="1:8" ht="26.25" x14ac:dyDescent="0.25">
      <c r="A28" s="1"/>
      <c r="B28" s="41" t="s">
        <v>128</v>
      </c>
      <c r="C28" s="39">
        <v>2015</v>
      </c>
      <c r="D28" s="39">
        <v>10</v>
      </c>
      <c r="E28" s="36">
        <v>49327</v>
      </c>
      <c r="F28" s="20">
        <f t="shared" si="0"/>
        <v>4932.7</v>
      </c>
      <c r="G28" s="10" t="s">
        <v>4</v>
      </c>
      <c r="H28" s="1"/>
    </row>
    <row r="29" spans="1:8" x14ac:dyDescent="0.25">
      <c r="A29" s="1"/>
      <c r="B29" s="41" t="s">
        <v>129</v>
      </c>
      <c r="C29" s="39">
        <v>2015</v>
      </c>
      <c r="D29" s="39">
        <v>10</v>
      </c>
      <c r="E29" s="36">
        <v>1725887</v>
      </c>
      <c r="F29" s="20">
        <f t="shared" si="0"/>
        <v>172588.7</v>
      </c>
      <c r="G29" s="10" t="s">
        <v>4</v>
      </c>
      <c r="H29" s="1"/>
    </row>
    <row r="30" spans="1:8" x14ac:dyDescent="0.25">
      <c r="A30" s="1"/>
      <c r="B30" s="41" t="s">
        <v>130</v>
      </c>
      <c r="C30" s="39">
        <v>2015</v>
      </c>
      <c r="D30" s="39">
        <v>10</v>
      </c>
      <c r="E30" s="36">
        <v>627794</v>
      </c>
      <c r="F30" s="20">
        <f t="shared" si="0"/>
        <v>62779.4</v>
      </c>
      <c r="G30" s="10" t="s">
        <v>4</v>
      </c>
      <c r="H30" s="1"/>
    </row>
    <row r="31" spans="1:8" ht="26.25" x14ac:dyDescent="0.25">
      <c r="A31" s="1"/>
      <c r="B31" s="41" t="s">
        <v>131</v>
      </c>
      <c r="C31" s="39">
        <v>2015</v>
      </c>
      <c r="D31" s="39">
        <v>25</v>
      </c>
      <c r="E31" s="36">
        <v>78439</v>
      </c>
      <c r="F31" s="20">
        <f t="shared" si="0"/>
        <v>3137.56</v>
      </c>
      <c r="G31" s="10" t="s">
        <v>4</v>
      </c>
      <c r="H31" s="1"/>
    </row>
    <row r="32" spans="1:8" x14ac:dyDescent="0.25">
      <c r="A32" s="1"/>
      <c r="B32" s="41" t="s">
        <v>132</v>
      </c>
      <c r="C32" s="39">
        <v>2015</v>
      </c>
      <c r="D32" s="39">
        <v>75</v>
      </c>
      <c r="E32" s="36">
        <v>73941</v>
      </c>
      <c r="F32" s="20">
        <f t="shared" si="0"/>
        <v>985.88</v>
      </c>
      <c r="G32" s="10" t="s">
        <v>4</v>
      </c>
      <c r="H32" s="1"/>
    </row>
    <row r="33" spans="1:8" ht="26.25" x14ac:dyDescent="0.25">
      <c r="A33" s="1"/>
      <c r="B33" s="41" t="s">
        <v>133</v>
      </c>
      <c r="C33" s="39">
        <v>2015</v>
      </c>
      <c r="D33" s="39">
        <v>10</v>
      </c>
      <c r="E33" s="36">
        <v>1603543</v>
      </c>
      <c r="F33" s="20">
        <f t="shared" si="0"/>
        <v>160354.29999999999</v>
      </c>
      <c r="G33" s="10" t="s">
        <v>4</v>
      </c>
      <c r="H33" s="1"/>
    </row>
    <row r="34" spans="1:8" x14ac:dyDescent="0.25">
      <c r="A34" s="1"/>
      <c r="B34" s="41" t="s">
        <v>134</v>
      </c>
      <c r="C34" s="39">
        <v>2015</v>
      </c>
      <c r="D34" s="39">
        <v>10</v>
      </c>
      <c r="E34" s="36">
        <v>3663</v>
      </c>
      <c r="F34" s="20">
        <f t="shared" si="0"/>
        <v>366.3</v>
      </c>
      <c r="G34" s="10" t="s">
        <v>4</v>
      </c>
      <c r="H34" s="1"/>
    </row>
    <row r="35" spans="1:8" x14ac:dyDescent="0.25">
      <c r="A35" s="1"/>
      <c r="B35" s="41" t="s">
        <v>135</v>
      </c>
      <c r="C35" s="39">
        <v>2015</v>
      </c>
      <c r="D35" s="39">
        <v>8</v>
      </c>
      <c r="E35" s="36">
        <v>7326</v>
      </c>
      <c r="F35" s="20">
        <f t="shared" si="0"/>
        <v>915.75</v>
      </c>
      <c r="G35" s="10" t="s">
        <v>4</v>
      </c>
      <c r="H35" s="1"/>
    </row>
    <row r="36" spans="1:8" ht="26.25" x14ac:dyDescent="0.25">
      <c r="A36" s="1"/>
      <c r="B36" s="41" t="s">
        <v>136</v>
      </c>
      <c r="C36" s="39">
        <v>2015</v>
      </c>
      <c r="D36" s="39">
        <v>75</v>
      </c>
      <c r="E36" s="36">
        <v>27102</v>
      </c>
      <c r="F36" s="20">
        <f t="shared" si="0"/>
        <v>361.36</v>
      </c>
      <c r="G36" s="10" t="s">
        <v>4</v>
      </c>
      <c r="H36" s="1"/>
    </row>
    <row r="37" spans="1:8" x14ac:dyDescent="0.25">
      <c r="A37" s="1"/>
      <c r="B37" s="41" t="s">
        <v>137</v>
      </c>
      <c r="C37" s="39">
        <v>2015</v>
      </c>
      <c r="D37" s="39">
        <v>15</v>
      </c>
      <c r="E37" s="36">
        <v>7337</v>
      </c>
      <c r="F37" s="20">
        <f t="shared" si="0"/>
        <v>489.13333333333333</v>
      </c>
      <c r="G37" s="10" t="s">
        <v>4</v>
      </c>
      <c r="H37" s="1"/>
    </row>
    <row r="38" spans="1:8" x14ac:dyDescent="0.25">
      <c r="A38" s="1"/>
      <c r="B38" s="41" t="s">
        <v>138</v>
      </c>
      <c r="C38" s="39">
        <v>2015</v>
      </c>
      <c r="D38" s="39">
        <v>75</v>
      </c>
      <c r="E38" s="36">
        <v>209009</v>
      </c>
      <c r="F38" s="20">
        <f t="shared" si="0"/>
        <v>2786.7866666666669</v>
      </c>
      <c r="G38" s="10" t="s">
        <v>4</v>
      </c>
      <c r="H38" s="1"/>
    </row>
    <row r="39" spans="1:8" x14ac:dyDescent="0.25">
      <c r="A39" s="1"/>
      <c r="B39" s="41" t="s">
        <v>139</v>
      </c>
      <c r="C39" s="39">
        <v>2015</v>
      </c>
      <c r="D39" s="39">
        <v>50</v>
      </c>
      <c r="E39" s="36">
        <v>38343</v>
      </c>
      <c r="F39" s="20">
        <f t="shared" si="0"/>
        <v>766.86</v>
      </c>
      <c r="G39" s="10" t="s">
        <v>4</v>
      </c>
      <c r="H39" s="1"/>
    </row>
    <row r="40" spans="1:8" ht="26.25" x14ac:dyDescent="0.25">
      <c r="A40" s="1"/>
      <c r="B40" s="41" t="s">
        <v>140</v>
      </c>
      <c r="C40" s="39">
        <v>2015</v>
      </c>
      <c r="D40" s="39">
        <v>15</v>
      </c>
      <c r="E40" s="36">
        <v>16675</v>
      </c>
      <c r="F40" s="20">
        <f t="shared" si="0"/>
        <v>1111.6666666666667</v>
      </c>
      <c r="G40" s="10" t="s">
        <v>4</v>
      </c>
      <c r="H40" s="1"/>
    </row>
    <row r="41" spans="1:8" x14ac:dyDescent="0.25">
      <c r="A41" s="1"/>
      <c r="B41" s="41" t="s">
        <v>141</v>
      </c>
      <c r="C41" s="39">
        <v>2015</v>
      </c>
      <c r="D41" s="39">
        <v>10</v>
      </c>
      <c r="E41" s="36">
        <v>11900</v>
      </c>
      <c r="F41" s="20">
        <f t="shared" si="0"/>
        <v>1190</v>
      </c>
      <c r="G41" s="10" t="s">
        <v>4</v>
      </c>
      <c r="H41" s="1"/>
    </row>
    <row r="42" spans="1:8" x14ac:dyDescent="0.25">
      <c r="A42" s="1"/>
      <c r="B42" s="41" t="s">
        <v>142</v>
      </c>
      <c r="C42" s="39">
        <v>2015</v>
      </c>
      <c r="D42" s="39">
        <v>75</v>
      </c>
      <c r="E42" s="36">
        <v>966673</v>
      </c>
      <c r="F42" s="20">
        <f t="shared" si="0"/>
        <v>12888.973333333333</v>
      </c>
      <c r="G42" s="10" t="s">
        <v>4</v>
      </c>
      <c r="H42" s="1"/>
    </row>
    <row r="43" spans="1:8" x14ac:dyDescent="0.25">
      <c r="A43" s="1"/>
      <c r="B43" s="41" t="s">
        <v>143</v>
      </c>
      <c r="C43" s="39">
        <v>2015</v>
      </c>
      <c r="D43" s="39">
        <v>75</v>
      </c>
      <c r="E43" s="36">
        <v>46009</v>
      </c>
      <c r="F43" s="20">
        <f t="shared" si="0"/>
        <v>613.45333333333338</v>
      </c>
      <c r="G43" s="10" t="s">
        <v>4</v>
      </c>
      <c r="H43" s="1"/>
    </row>
    <row r="44" spans="1:8" x14ac:dyDescent="0.25">
      <c r="A44" s="1"/>
      <c r="B44" s="41" t="s">
        <v>144</v>
      </c>
      <c r="C44" s="39">
        <v>2015</v>
      </c>
      <c r="D44" s="39">
        <v>75</v>
      </c>
      <c r="E44" s="36">
        <v>282396</v>
      </c>
      <c r="F44" s="20">
        <f t="shared" si="0"/>
        <v>3765.28</v>
      </c>
      <c r="G44" s="10" t="s">
        <v>4</v>
      </c>
      <c r="H44" s="1"/>
    </row>
    <row r="45" spans="1:8" x14ac:dyDescent="0.25">
      <c r="A45" s="1"/>
      <c r="B45" s="41" t="s">
        <v>145</v>
      </c>
      <c r="C45" s="39">
        <v>2015</v>
      </c>
      <c r="D45" s="39">
        <v>75</v>
      </c>
      <c r="E45" s="36">
        <v>69403</v>
      </c>
      <c r="F45" s="20">
        <f t="shared" si="0"/>
        <v>925.37333333333333</v>
      </c>
      <c r="G45" s="10" t="s">
        <v>4</v>
      </c>
      <c r="H45" s="1"/>
    </row>
    <row r="46" spans="1:8" x14ac:dyDescent="0.25">
      <c r="A46" s="1"/>
      <c r="B46" s="41" t="s">
        <v>146</v>
      </c>
      <c r="C46" s="39">
        <v>2015</v>
      </c>
      <c r="D46" s="39">
        <v>75</v>
      </c>
      <c r="E46" s="36">
        <v>728458</v>
      </c>
      <c r="F46" s="20">
        <f t="shared" si="0"/>
        <v>9712.7733333333326</v>
      </c>
      <c r="G46" s="10" t="s">
        <v>4</v>
      </c>
      <c r="H46" s="1"/>
    </row>
    <row r="47" spans="1:8" x14ac:dyDescent="0.25">
      <c r="A47" s="1"/>
      <c r="B47" s="41" t="s">
        <v>147</v>
      </c>
      <c r="C47" s="39">
        <v>2015</v>
      </c>
      <c r="D47" s="39">
        <v>75</v>
      </c>
      <c r="E47" s="36">
        <v>649989</v>
      </c>
      <c r="F47" s="20">
        <f t="shared" si="0"/>
        <v>8666.52</v>
      </c>
      <c r="G47" s="10" t="s">
        <v>4</v>
      </c>
      <c r="H47" s="1"/>
    </row>
    <row r="48" spans="1:8" x14ac:dyDescent="0.25">
      <c r="A48" s="1"/>
      <c r="B48" s="41" t="s">
        <v>148</v>
      </c>
      <c r="C48" s="39">
        <v>2015</v>
      </c>
      <c r="D48" s="39">
        <v>75</v>
      </c>
      <c r="E48" s="36">
        <v>4567492</v>
      </c>
      <c r="F48" s="20">
        <f t="shared" si="0"/>
        <v>60899.893333333333</v>
      </c>
      <c r="G48" s="10" t="s">
        <v>4</v>
      </c>
      <c r="H48" s="1"/>
    </row>
    <row r="49" spans="1:8" x14ac:dyDescent="0.25">
      <c r="A49" s="1"/>
      <c r="B49" s="41" t="s">
        <v>149</v>
      </c>
      <c r="C49" s="39">
        <v>2015</v>
      </c>
      <c r="D49" s="39">
        <v>5</v>
      </c>
      <c r="E49" s="36">
        <v>34130</v>
      </c>
      <c r="F49" s="20">
        <f t="shared" si="0"/>
        <v>6826</v>
      </c>
      <c r="G49" s="10" t="s">
        <v>4</v>
      </c>
      <c r="H49" s="1"/>
    </row>
    <row r="50" spans="1:8" x14ac:dyDescent="0.25">
      <c r="A50" s="1"/>
      <c r="B50" s="81" t="s">
        <v>5</v>
      </c>
      <c r="C50" s="82"/>
      <c r="D50" s="82"/>
      <c r="E50" s="83"/>
      <c r="F50" s="34">
        <f>SUM(F10:F49)</f>
        <v>717024.81666666665</v>
      </c>
      <c r="G50" s="18" t="s">
        <v>4</v>
      </c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</sheetData>
  <sheetProtection password="C6BD" sheet="1" objects="1" scenarios="1"/>
  <mergeCells count="4">
    <mergeCell ref="B50:E50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155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4" t="s">
        <v>81</v>
      </c>
      <c r="C9" s="75"/>
      <c r="D9" s="75"/>
      <c r="E9" s="75"/>
      <c r="F9" s="76"/>
      <c r="G9" s="36">
        <v>5304995</v>
      </c>
      <c r="H9" s="10" t="s">
        <v>4</v>
      </c>
      <c r="I9" s="1"/>
    </row>
    <row r="10" spans="1:9" x14ac:dyDescent="0.25">
      <c r="A10" s="1"/>
      <c r="B10" s="74" t="s">
        <v>82</v>
      </c>
      <c r="C10" s="75"/>
      <c r="D10" s="75"/>
      <c r="E10" s="75"/>
      <c r="F10" s="76"/>
      <c r="G10" s="36">
        <v>4379000</v>
      </c>
      <c r="H10" s="10" t="s">
        <v>4</v>
      </c>
      <c r="I10" s="1"/>
    </row>
    <row r="11" spans="1:9" x14ac:dyDescent="0.25">
      <c r="A11" s="1"/>
      <c r="B11" s="81" t="s">
        <v>83</v>
      </c>
      <c r="C11" s="82"/>
      <c r="D11" s="82"/>
      <c r="E11" s="82"/>
      <c r="F11" s="83"/>
      <c r="G11" s="34">
        <f>G9-G10</f>
        <v>925995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4" t="s">
        <v>85</v>
      </c>
      <c r="C15" s="75"/>
      <c r="D15" s="75"/>
      <c r="E15" s="75"/>
      <c r="F15" s="76"/>
      <c r="G15" s="36">
        <v>466693</v>
      </c>
      <c r="H15" s="10" t="s">
        <v>4</v>
      </c>
      <c r="I15" s="1"/>
    </row>
    <row r="16" spans="1:9" x14ac:dyDescent="0.25">
      <c r="A16" s="1"/>
      <c r="B16" s="74" t="s">
        <v>86</v>
      </c>
      <c r="C16" s="75"/>
      <c r="D16" s="75"/>
      <c r="E16" s="75"/>
      <c r="F16" s="76"/>
      <c r="G16" s="36">
        <v>35000</v>
      </c>
      <c r="H16" s="10" t="s">
        <v>4</v>
      </c>
      <c r="I16" s="1"/>
    </row>
    <row r="17" spans="1:9" x14ac:dyDescent="0.25">
      <c r="A17" s="1"/>
      <c r="B17" s="81" t="s">
        <v>87</v>
      </c>
      <c r="C17" s="82"/>
      <c r="D17" s="82"/>
      <c r="E17" s="82"/>
      <c r="F17" s="83"/>
      <c r="G17" s="34">
        <f>G15-G16</f>
        <v>431693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4" t="s">
        <v>95</v>
      </c>
      <c r="C21" s="75"/>
      <c r="D21" s="75"/>
      <c r="E21" s="75"/>
      <c r="F21" s="76"/>
      <c r="G21" s="36">
        <v>0</v>
      </c>
      <c r="H21" s="10" t="s">
        <v>4</v>
      </c>
      <c r="I21" s="1"/>
    </row>
    <row r="22" spans="1:9" x14ac:dyDescent="0.25">
      <c r="A22" s="1"/>
      <c r="B22" s="74" t="s">
        <v>97</v>
      </c>
      <c r="C22" s="75"/>
      <c r="D22" s="75"/>
      <c r="E22" s="75"/>
      <c r="F22" s="76"/>
      <c r="G22" s="36">
        <v>10000</v>
      </c>
      <c r="H22" s="10" t="s">
        <v>4</v>
      </c>
      <c r="I22" s="1"/>
    </row>
    <row r="23" spans="1:9" x14ac:dyDescent="0.25">
      <c r="A23" s="1"/>
      <c r="B23" s="81" t="s">
        <v>96</v>
      </c>
      <c r="C23" s="82"/>
      <c r="D23" s="82"/>
      <c r="E23" s="82"/>
      <c r="F23" s="83"/>
      <c r="G23" s="34">
        <f>G21-G22</f>
        <v>-10000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4" t="s">
        <v>89</v>
      </c>
      <c r="C27" s="75"/>
      <c r="D27" s="75"/>
      <c r="E27" s="75"/>
      <c r="F27" s="76"/>
      <c r="G27" s="36">
        <v>154000</v>
      </c>
      <c r="H27" s="10" t="s">
        <v>4</v>
      </c>
      <c r="I27" s="1"/>
    </row>
    <row r="28" spans="1:9" x14ac:dyDescent="0.25">
      <c r="A28" s="1"/>
      <c r="B28" s="74" t="s">
        <v>90</v>
      </c>
      <c r="C28" s="75"/>
      <c r="D28" s="75"/>
      <c r="E28" s="75"/>
      <c r="F28" s="76"/>
      <c r="G28" s="36">
        <v>351333</v>
      </c>
      <c r="H28" s="10" t="s">
        <v>4</v>
      </c>
      <c r="I28" s="1"/>
    </row>
    <row r="29" spans="1:9" x14ac:dyDescent="0.25">
      <c r="A29" s="1"/>
      <c r="B29" s="74" t="s">
        <v>91</v>
      </c>
      <c r="C29" s="75"/>
      <c r="D29" s="75"/>
      <c r="E29" s="75"/>
      <c r="F29" s="76"/>
      <c r="G29" s="20">
        <f>'Fane 6. Gen. inv. i 2015'!F50</f>
        <v>717024.81666666665</v>
      </c>
      <c r="H29" s="10" t="s">
        <v>4</v>
      </c>
      <c r="I29" s="1"/>
    </row>
    <row r="30" spans="1:9" x14ac:dyDescent="0.25">
      <c r="A30" s="1"/>
      <c r="B30" s="81" t="s">
        <v>88</v>
      </c>
      <c r="C30" s="82"/>
      <c r="D30" s="82"/>
      <c r="E30" s="82"/>
      <c r="F30" s="83"/>
      <c r="G30" s="34">
        <f>G29-G27+G29-G28</f>
        <v>928716.6333333333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156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49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8" t="s">
        <v>51</v>
      </c>
      <c r="C9" s="79"/>
      <c r="D9" s="79"/>
      <c r="E9" s="79"/>
      <c r="F9" s="80"/>
      <c r="G9" s="37">
        <v>12873625</v>
      </c>
      <c r="H9" s="16" t="s">
        <v>4</v>
      </c>
      <c r="I9" s="1"/>
    </row>
    <row r="10" spans="1:9" x14ac:dyDescent="0.25">
      <c r="A10" s="1"/>
      <c r="B10" s="81" t="s">
        <v>52</v>
      </c>
      <c r="C10" s="82"/>
      <c r="D10" s="82"/>
      <c r="E10" s="82"/>
      <c r="F10" s="82"/>
      <c r="G10" s="82"/>
      <c r="H10" s="83"/>
      <c r="I10" s="1"/>
    </row>
    <row r="11" spans="1:9" x14ac:dyDescent="0.25">
      <c r="A11" s="1"/>
      <c r="B11" s="74" t="s">
        <v>53</v>
      </c>
      <c r="C11" s="75"/>
      <c r="D11" s="76"/>
      <c r="E11" s="36">
        <v>2147178</v>
      </c>
      <c r="F11" s="10" t="s">
        <v>4</v>
      </c>
      <c r="G11" s="19"/>
      <c r="H11" s="25"/>
      <c r="I11" s="1"/>
    </row>
    <row r="12" spans="1:9" x14ac:dyDescent="0.25">
      <c r="A12" s="1"/>
      <c r="B12" s="74" t="s">
        <v>54</v>
      </c>
      <c r="C12" s="75"/>
      <c r="D12" s="76"/>
      <c r="E12" s="36">
        <v>924207</v>
      </c>
      <c r="F12" s="10" t="s">
        <v>4</v>
      </c>
      <c r="G12" s="13"/>
      <c r="H12" s="26"/>
      <c r="I12" s="1"/>
    </row>
    <row r="13" spans="1:9" x14ac:dyDescent="0.25">
      <c r="A13" s="1"/>
      <c r="B13" s="74" t="s">
        <v>55</v>
      </c>
      <c r="C13" s="75"/>
      <c r="D13" s="76"/>
      <c r="E13" s="36">
        <v>558573</v>
      </c>
      <c r="F13" s="10" t="s">
        <v>4</v>
      </c>
      <c r="G13" s="13"/>
      <c r="H13" s="26"/>
      <c r="I13" s="1"/>
    </row>
    <row r="14" spans="1:9" x14ac:dyDescent="0.25">
      <c r="A14" s="1"/>
      <c r="B14" s="74" t="s">
        <v>56</v>
      </c>
      <c r="C14" s="75"/>
      <c r="D14" s="76"/>
      <c r="E14" s="36">
        <v>446333</v>
      </c>
      <c r="F14" s="10" t="s">
        <v>4</v>
      </c>
      <c r="G14" s="13"/>
      <c r="H14" s="26"/>
      <c r="I14" s="1"/>
    </row>
    <row r="15" spans="1:9" x14ac:dyDescent="0.25">
      <c r="A15" s="1"/>
      <c r="B15" s="78" t="s">
        <v>57</v>
      </c>
      <c r="C15" s="79"/>
      <c r="D15" s="80"/>
      <c r="E15" s="33">
        <f>SUM(E11:E14)</f>
        <v>4076291</v>
      </c>
      <c r="F15" s="16" t="s">
        <v>4</v>
      </c>
      <c r="G15" s="13"/>
      <c r="H15" s="26"/>
      <c r="I15" s="1"/>
    </row>
    <row r="16" spans="1:9" x14ac:dyDescent="0.25">
      <c r="A16" s="1"/>
      <c r="B16" s="74" t="s">
        <v>58</v>
      </c>
      <c r="C16" s="75"/>
      <c r="D16" s="76"/>
      <c r="E16" s="36">
        <v>3422369</v>
      </c>
      <c r="F16" s="10" t="s">
        <v>4</v>
      </c>
      <c r="G16" s="13"/>
      <c r="H16" s="26"/>
      <c r="I16" s="1"/>
    </row>
    <row r="17" spans="1:9" x14ac:dyDescent="0.25">
      <c r="A17" s="1"/>
      <c r="B17" s="74" t="s">
        <v>59</v>
      </c>
      <c r="C17" s="75"/>
      <c r="D17" s="76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4" t="s">
        <v>60</v>
      </c>
      <c r="C18" s="75"/>
      <c r="D18" s="76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8" t="s">
        <v>61</v>
      </c>
      <c r="C19" s="79"/>
      <c r="D19" s="80"/>
      <c r="E19" s="33">
        <f>SUM(E16:E18)</f>
        <v>3422369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8" t="s">
        <v>62</v>
      </c>
      <c r="C20" s="69"/>
      <c r="D20" s="70"/>
      <c r="E20" s="36">
        <v>-30513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8" t="s">
        <v>63</v>
      </c>
      <c r="C21" s="69"/>
      <c r="D21" s="70"/>
      <c r="E21" s="36">
        <v>-7468146</v>
      </c>
      <c r="F21" s="10" t="s">
        <v>4</v>
      </c>
      <c r="G21" s="13"/>
      <c r="H21" s="26"/>
      <c r="I21" s="1"/>
    </row>
    <row r="22" spans="1:9" x14ac:dyDescent="0.25">
      <c r="A22" s="1"/>
      <c r="B22" s="74" t="s">
        <v>64</v>
      </c>
      <c r="C22" s="75"/>
      <c r="D22" s="76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4" t="s">
        <v>65</v>
      </c>
      <c r="C23" s="75"/>
      <c r="D23" s="76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8" t="s">
        <v>66</v>
      </c>
      <c r="C24" s="69"/>
      <c r="D24" s="70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8" t="s">
        <v>67</v>
      </c>
      <c r="C25" s="69"/>
      <c r="D25" s="70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8" t="s">
        <v>68</v>
      </c>
      <c r="C26" s="69"/>
      <c r="D26" s="70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8" t="s">
        <v>69</v>
      </c>
      <c r="C27" s="79"/>
      <c r="D27" s="80"/>
      <c r="E27" s="33">
        <f>SUM(E20:E26)</f>
        <v>-7498659</v>
      </c>
      <c r="F27" s="16" t="s">
        <v>4</v>
      </c>
      <c r="G27" s="14"/>
      <c r="H27" s="27"/>
      <c r="I27" s="1"/>
    </row>
    <row r="28" spans="1:9" x14ac:dyDescent="0.25">
      <c r="A28" s="1"/>
      <c r="B28" s="78" t="s">
        <v>70</v>
      </c>
      <c r="C28" s="79"/>
      <c r="D28" s="80"/>
      <c r="E28" s="33">
        <f>E15+E19+E27</f>
        <v>1</v>
      </c>
      <c r="F28" s="16" t="s">
        <v>4</v>
      </c>
      <c r="G28" s="31">
        <f>IF(E28&lt;0,0,-E28)</f>
        <v>-1</v>
      </c>
      <c r="H28" s="16" t="s">
        <v>4</v>
      </c>
      <c r="I28" s="1"/>
    </row>
    <row r="29" spans="1:9" x14ac:dyDescent="0.25">
      <c r="A29" s="1"/>
      <c r="B29" s="81" t="s">
        <v>71</v>
      </c>
      <c r="C29" s="82"/>
      <c r="D29" s="82"/>
      <c r="E29" s="82"/>
      <c r="F29" s="82"/>
      <c r="G29" s="82"/>
      <c r="H29" s="83"/>
      <c r="I29" s="1"/>
    </row>
    <row r="30" spans="1:9" x14ac:dyDescent="0.25">
      <c r="A30" s="1"/>
      <c r="B30" s="78" t="s">
        <v>71</v>
      </c>
      <c r="C30" s="79"/>
      <c r="D30" s="80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150</v>
      </c>
      <c r="C31" s="82"/>
      <c r="D31" s="82"/>
      <c r="E31" s="82"/>
      <c r="F31" s="82"/>
      <c r="G31" s="82"/>
      <c r="H31" s="83"/>
      <c r="I31" s="1"/>
    </row>
    <row r="32" spans="1:9" ht="30" customHeight="1" x14ac:dyDescent="0.25">
      <c r="A32" s="1"/>
      <c r="B32" s="68" t="s">
        <v>151</v>
      </c>
      <c r="C32" s="69"/>
      <c r="D32" s="70"/>
      <c r="E32" s="36">
        <v>12490989</v>
      </c>
      <c r="F32" s="10" t="s">
        <v>4</v>
      </c>
      <c r="G32" s="19"/>
      <c r="H32" s="25"/>
      <c r="I32" s="1"/>
    </row>
    <row r="33" spans="1:9" x14ac:dyDescent="0.25">
      <c r="A33" s="1"/>
      <c r="B33" s="74" t="s">
        <v>72</v>
      </c>
      <c r="C33" s="75"/>
      <c r="D33" s="76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8" t="s">
        <v>73</v>
      </c>
      <c r="C34" s="69"/>
      <c r="D34" s="70"/>
      <c r="E34" s="36">
        <v>0</v>
      </c>
      <c r="F34" s="10" t="s">
        <v>4</v>
      </c>
      <c r="G34" s="14"/>
      <c r="H34" s="27"/>
      <c r="I34" s="1"/>
    </row>
    <row r="35" spans="1:9" x14ac:dyDescent="0.25">
      <c r="A35" s="1"/>
      <c r="B35" s="78" t="s">
        <v>74</v>
      </c>
      <c r="C35" s="79"/>
      <c r="D35" s="80"/>
      <c r="E35" s="33">
        <f>SUM(E32:E34)</f>
        <v>12490989</v>
      </c>
      <c r="F35" s="16" t="s">
        <v>4</v>
      </c>
      <c r="G35" s="33">
        <f>-E35</f>
        <v>-12490989</v>
      </c>
      <c r="H35" s="16" t="s">
        <v>4</v>
      </c>
      <c r="I35" s="1"/>
    </row>
    <row r="36" spans="1:9" x14ac:dyDescent="0.25">
      <c r="A36" s="1"/>
      <c r="B36" s="81" t="s">
        <v>50</v>
      </c>
      <c r="C36" s="82"/>
      <c r="D36" s="82"/>
      <c r="E36" s="82"/>
      <c r="F36" s="83"/>
      <c r="G36" s="34">
        <f>$G$9+$G$28+$G$30+$G$35</f>
        <v>382635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2016-11-07T12:23:59Z</dcterms:modified>
</cp:coreProperties>
</file>