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C6" i="16"/>
  <c r="D3" i="16" l="1"/>
  <c r="M3" i="24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<sst xmlns="http://schemas.openxmlformats.org/spreadsheetml/2006/main" count="109" uniqueCount="74">
  <si>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</si>
  <si>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</si>
  <si>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</si>
  <si>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</si>
  <si>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</si>
  <si>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</si>
  <si>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</si>
  <si>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</si>
  <si>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</si>
  <si>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</si>
  <si>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</si>
  <si>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</si>
  <si>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</si>
  <si>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</si>
  <si>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</si>
  <si>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</si>
  <si>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</si>
  <si>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</si>
  <si>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</si>
  <si>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</si>
  <si>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</si>
  <si>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</si>
  <si>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Kvalitetssikring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</si>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</sst>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3596737.6510067368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28808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54155.421325333329</v>
      </c>
      <c r="C4" t="s">
        <v>11</v>
      </c>
    </row>
    <row r="5" spans="1:3" s="26" customFormat="1" x14ac:dyDescent="0.25">
      <c r="A5" s="3" t="s">
        <v>12</v>
      </c>
      <c r="B5" s="48">
        <f>SUM(B2:B4)</f>
        <v>3679701.0723320702</v>
      </c>
      <c r="C5" s="62" t="s">
        <v>11</v>
      </c>
    </row>
    <row r="6" spans="1:3" x14ac:dyDescent="0.25">
      <c r="A6" s="47" t="s">
        <v>0</v>
      </c>
      <c r="B6" s="38">
        <f>Investeringer!E3</f>
        <v>2862825.3773601777</v>
      </c>
      <c r="C6" s="23" t="s">
        <v>11</v>
      </c>
    </row>
    <row r="7" spans="1:3" x14ac:dyDescent="0.25">
      <c r="A7" s="4" t="s">
        <v>1</v>
      </c>
      <c r="B7" s="35">
        <f>Investeringer!F3</f>
        <v>1173066.7506335629</v>
      </c>
      <c r="C7" t="s">
        <v>11</v>
      </c>
    </row>
    <row r="8" spans="1:3" x14ac:dyDescent="0.25">
      <c r="A8" s="4" t="s">
        <v>2</v>
      </c>
      <c r="B8" s="35">
        <f>Investeringer!G3</f>
        <v>103666.66666666667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60022.829999999994</v>
      </c>
      <c r="C9" t="s">
        <v>11</v>
      </c>
    </row>
    <row r="10" spans="1:3" s="22" customFormat="1" x14ac:dyDescent="0.25">
      <c r="A10" s="3" t="s">
        <v>47</v>
      </c>
      <c r="B10" s="48">
        <f>SUM(B6:B9)</f>
        <v>4199581.6246604072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2524811.09</v>
      </c>
      <c r="C11" t="s">
        <v>11</v>
      </c>
    </row>
    <row r="12" spans="1:3" s="22" customFormat="1" x14ac:dyDescent="0.25">
      <c r="A12" s="3" t="s">
        <v>68</v>
      </c>
      <c r="B12" s="48">
        <f>SUM(B11:B11)</f>
        <v>2524811.09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10404093.786992477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10496188.120130548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3897079.63</v>
      </c>
      <c r="C2" s="49">
        <v>2000</v>
      </c>
      <c r="D2" s="49">
        <f>B2+C2</f>
        <v>3899079.63</v>
      </c>
      <c r="E2" s="50">
        <f>D2</f>
        <v>3899079.63</v>
      </c>
      <c r="F2" s="49">
        <v>3596737.6510067368</v>
      </c>
      <c r="G2" s="49">
        <v>0</v>
      </c>
      <c r="H2" s="49">
        <f>F2-G2</f>
        <v>3596737.6510067368</v>
      </c>
      <c r="I2" s="49">
        <f>AVERAGEIF(E2:E4,"&lt;&gt;0")</f>
        <v>3945454.5688199997</v>
      </c>
      <c r="J2" s="49">
        <v>1981588.6951112344</v>
      </c>
      <c r="K2" s="39">
        <f>IF(H2&gt;I2,IF(I2&gt;J2,I2,J2),H2)</f>
        <v>3596737.6510067368</v>
      </c>
    </row>
    <row r="3" spans="1:11" s="23" customFormat="1" x14ac:dyDescent="0.25">
      <c r="A3" s="28">
        <v>2014</v>
      </c>
      <c r="B3" s="49">
        <v>3830588</v>
      </c>
      <c r="C3" s="49"/>
      <c r="D3" s="49">
        <f t="shared" ref="D3:D4" si="0">B3+C3</f>
        <v>3830588</v>
      </c>
      <c r="E3" s="50">
        <f>D3*Pristalsregulering!C7</f>
        <v>3833652.4703999995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4039755</v>
      </c>
      <c r="C4" s="49"/>
      <c r="D4" s="49">
        <f t="shared" si="0"/>
        <v>4039755</v>
      </c>
      <c r="E4" s="50">
        <f>D4*Pristalsregulering!$C$6*Pristalsregulering!$C$7</f>
        <v>4103631.6060599992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10" width="0" hidden="1" customWidth="1"/>
    <col min="111" max="111" width="9.140625" hidden="1" customWidth="1"/>
    <col min="112" max="117" width="0" hidden="1" customWidth="1"/>
    <col min="118" max="118" width="9.140625" hidden="1" customWidth="1"/>
    <col min="119" max="222" width="0" hidden="1" customWidth="1"/>
    <col min="223" max="223" width="9.140625" hidden="1" customWidth="1"/>
    <col min="224" max="229" width="0" hidden="1" customWidth="1"/>
    <col min="230" max="230" width="9.140625" hidden="1" customWidth="1"/>
    <col min="231" max="334" width="0" hidden="1" customWidth="1"/>
    <col min="335" max="335" width="9.140625" hidden="1" customWidth="1"/>
    <col min="336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73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75">
        <f>IF(C4=0,0,AVERAGEIF(C4:C6,"&lt;&gt;0"))+C3</f>
        <v>28808</v>
      </c>
      <c r="E3" s="57">
        <f>SUM(D3:D3)</f>
        <v>28808</v>
      </c>
    </row>
    <row r="4" spans="1:5" x14ac:dyDescent="0.25">
      <c r="A4" s="28">
        <v>2015</v>
      </c>
      <c r="B4" s="35">
        <v>28808</v>
      </c>
      <c r="C4" s="45">
        <f>B4</f>
        <v>28808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18000</v>
      </c>
      <c r="C3" s="42">
        <v>14620</v>
      </c>
      <c r="D3" s="42">
        <v>0</v>
      </c>
      <c r="E3" s="41">
        <f>B3</f>
        <v>18000</v>
      </c>
      <c r="F3" s="42">
        <f t="shared" ref="F3:G3" si="0">C3</f>
        <v>14620</v>
      </c>
      <c r="G3" s="43">
        <f t="shared" si="0"/>
        <v>0</v>
      </c>
      <c r="H3" s="44">
        <f>IF(E3=0,0,AVERAGEIF(E3:E5,"&lt;&gt;0"))+IF(F3=0,0,AVERAGEIF(F3:F5,"&lt;&gt;0"))+IF(G3=0,0,AVERAGEIF(G3:G5,"&lt;&gt;0"))</f>
        <v>54155.421325333329</v>
      </c>
    </row>
    <row r="4" spans="1:8" x14ac:dyDescent="0.25">
      <c r="A4" s="31">
        <v>2014</v>
      </c>
      <c r="B4" s="41">
        <v>28000</v>
      </c>
      <c r="C4" s="42">
        <v>17195</v>
      </c>
      <c r="D4" s="42">
        <v>0</v>
      </c>
      <c r="E4" s="41">
        <f>B4*Pristalsregulering!$C$7</f>
        <v>28022.399999999998</v>
      </c>
      <c r="F4" s="42">
        <f>C4*Pristalsregulering!$C$7</f>
        <v>17208.755999999998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63738</v>
      </c>
      <c r="C5" s="42">
        <v>19560</v>
      </c>
      <c r="D5" s="42">
        <v>0</v>
      </c>
      <c r="E5" s="41">
        <f>B5*Pristalsregulering!$C$7*Pristalsregulering!$C$6</f>
        <v>64745.825255999989</v>
      </c>
      <c r="F5" s="42">
        <f>C5*Pristalsregulering!$C$7*Pristalsregulering!$C$6</f>
        <v>19869.282719999996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2629583.9981558113</v>
      </c>
      <c r="C3" s="38">
        <v>1131766.9266666668</v>
      </c>
      <c r="D3" s="40">
        <v>103666.66666666667</v>
      </c>
      <c r="E3" s="35">
        <f>B3*Pristalsregulering!C2*Pristalsregulering!C3*Pristalsregulering!C4*Pristalsregulering!C5*Pristalsregulering!C6*Pristalsregulering!C7</f>
        <v>2862825.3773601777</v>
      </c>
      <c r="F3" s="35">
        <v>1173066.7506335629</v>
      </c>
      <c r="G3" s="35">
        <f>D3</f>
        <v>103666.66666666667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54943.77</v>
      </c>
      <c r="D3" s="38">
        <v>0</v>
      </c>
      <c r="E3" s="40">
        <v>0</v>
      </c>
      <c r="F3" s="38">
        <f>B3</f>
        <v>0</v>
      </c>
      <c r="G3" s="38">
        <f>C3</f>
        <v>54943.77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54943.77</v>
      </c>
      <c r="L3" s="43">
        <f>AVERAGE(H3:H5)+AVERAGE(I3:I5)</f>
        <v>5079.0599999999986</v>
      </c>
      <c r="M3" s="44">
        <f>SUM(J3:L3)</f>
        <v>60022.829999999994</v>
      </c>
      <c r="N3" s="23"/>
    </row>
    <row r="4" spans="1:14" x14ac:dyDescent="0.25">
      <c r="A4" s="28">
        <v>2014</v>
      </c>
      <c r="B4" s="45">
        <v>0</v>
      </c>
      <c r="C4" s="38">
        <v>46736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46773.388799999993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3733</v>
      </c>
      <c r="D5" s="38">
        <v>15000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3792.0261959999993</v>
      </c>
      <c r="H5" s="38">
        <f>IF(D5="","",D5*Pristalsregulering!$C$7*Pristalsregulering!$C$6)</f>
        <v>15237.179999999997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32522.74</v>
      </c>
      <c r="C2" s="42">
        <v>0</v>
      </c>
      <c r="D2" s="42">
        <v>30480.15</v>
      </c>
      <c r="E2" s="42">
        <v>0</v>
      </c>
      <c r="F2" s="42">
        <v>438413</v>
      </c>
      <c r="G2" s="42">
        <v>2023395.2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2524811.09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2016-10-04T12:40:40Z</dcterms:modified>
</cp:coreProperties>
</file>