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755" yWindow="120" windowWidth="2073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E28" i="13" l="1"/>
  <c r="G28" i="13" s="1"/>
  <c r="F15" i="11"/>
  <c r="G29" i="12" s="1"/>
  <c r="G30" i="12" s="1"/>
  <c r="E19" i="2" s="1"/>
  <c r="E20" i="2" s="1"/>
  <c r="G20" i="2" s="1"/>
  <c r="G9" i="9"/>
  <c r="E9" i="2"/>
  <c r="G11" i="9" l="1"/>
  <c r="E11" i="2" s="1"/>
  <c r="E12" i="2" l="1"/>
  <c r="G12" i="2" s="1"/>
  <c r="G23" i="2" s="1"/>
  <c r="E9" i="4"/>
  <c r="E11" i="4" l="1"/>
  <c r="E12" i="4"/>
  <c r="E13" i="4" s="1"/>
  <c r="G13" i="4" s="1"/>
  <c r="G16" i="4" s="1"/>
  <c r="E9" i="5"/>
  <c r="E12" i="5" l="1"/>
  <c r="E9" i="6" s="1"/>
  <c r="E11" i="5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<sst xmlns="http://schemas.openxmlformats.org/spreadsheetml/2006/main" count="252" uniqueCount="122">
  <si>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</si>
  <si>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</si>
  <si>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</si>
  <si>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</si>
  <si>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</si>
  <si>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</si>
  <si>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</si>
  <si>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</si>
  <si>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</si>
  <si>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</si>
  <si>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</si>
  <si>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</si>
  <si>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</si>
  <si>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</si>
  <si>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</si>
  <si>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</si>
  <si>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</si>
  <si>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</si>
  <si>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</si>
  <si>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</si>
  <si>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</si>
  <si>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</si>
  <si>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</si>
  <si>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</si>
  <si>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</si>
  <si>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</si>
  <si>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</si>
  <si>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</si>
  <si>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</si>
  <si>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</si>
  <si>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</si>
  <si>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</si>
  <si>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</si>
  <si>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</si>
  <si>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</si>
  <si>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</si>
  <si>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</si>
  <si>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</si>
  <si>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</si>
  <si>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</si>
  <si>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</si>
  <si>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</si>
  <si>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</si>
  <si>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</si>
  <si>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</si>
  <si>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</si>
  <si>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</si>
  <si>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</si>
  <si>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</si>
  <si>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</si>
  <si>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</si>
  <si>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</si>
  <si>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</si>
  <si>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</si>
  <si>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</si>
  <si>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</si>
  <si>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</si>
  <si>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</si>
  <si>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</si>
  <si>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</si>
  <si>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</si>
  <si>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</si>
  <si>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</si>
  <si>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</si>
  <si>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</si>
  <si>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</si>
  <si>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</si>
  <si>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</si>
  <si>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</si>
  <si>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</si>
  <si>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</si>
  <si>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</si>
  <si>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</si>
  <si>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</si>
  <si>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</si>
  <si>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</si>
  <si>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</si>
  <si>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</si>
  <si>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</si>
  <si>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</si>
  <si>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</si>
  <si>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</si>
  <si>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</si>
  <si>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</si>
  <si>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</si>
  <si>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</si>
  <si>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</si>
  <si>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</si>
  <si>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</si>
  <si>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</si>
  <si>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</si>
  <si>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</si>
  <si>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</si>
  <si>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</si>
  <si>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</si>
  <si>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</si>
  <si>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</si>
  <si>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</si>
  <si>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</si>
  <si>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</si>
  <si>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</si>
  <si>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</si>
  <si>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</si>
  <si>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</si>
  <si>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</si>
  <si>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</si>
  <si>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</si>
  <si>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</si>
  <si>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</si>
  <si>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</si>
  <si>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SRO-brønd/kvarterbrønd/sektionsbrønd, Mek./EL</t>
  </si>
  <si>
    <t>Lager</t>
  </si>
  <si>
    <t>Etageareal kontor og mandskabsfaciliteter</t>
  </si>
  <si>
    <t>SRO-anlæg, vandværk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</si>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</sst>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9" t="s">
        <v>119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2094906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1775059</v>
      </c>
      <c r="H10" s="10" t="s">
        <v>4</v>
      </c>
      <c r="I10" s="1"/>
    </row>
    <row r="11" spans="1:9" x14ac:dyDescent="0.25">
      <c r="A11" s="1"/>
      <c r="B11" s="74" t="s">
        <v>83</v>
      </c>
      <c r="C11" s="75"/>
      <c r="D11" s="75"/>
      <c r="E11" s="75"/>
      <c r="F11" s="76"/>
      <c r="G11" s="34">
        <f>G9-G10</f>
        <v>319847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105934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-300000</v>
      </c>
      <c r="H16" s="10" t="s">
        <v>4</v>
      </c>
      <c r="I16" s="1"/>
    </row>
    <row r="17" spans="1:9" x14ac:dyDescent="0.25">
      <c r="A17" s="1"/>
      <c r="B17" s="74" t="s">
        <v>87</v>
      </c>
      <c r="C17" s="75"/>
      <c r="D17" s="75"/>
      <c r="E17" s="75"/>
      <c r="F17" s="76"/>
      <c r="G17" s="34">
        <f>G15-G16</f>
        <v>405934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4" t="s">
        <v>96</v>
      </c>
      <c r="C23" s="75"/>
      <c r="D23" s="75"/>
      <c r="E23" s="75"/>
      <c r="F23" s="76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2015'!F15</f>
        <v>37163.726666666669</v>
      </c>
      <c r="H29" s="10" t="s">
        <v>4</v>
      </c>
      <c r="I29" s="1"/>
    </row>
    <row r="30" spans="1:9" x14ac:dyDescent="0.25">
      <c r="A30" s="1"/>
      <c r="B30" s="74" t="s">
        <v>88</v>
      </c>
      <c r="C30" s="75"/>
      <c r="D30" s="75"/>
      <c r="E30" s="75"/>
      <c r="F30" s="76"/>
      <c r="G30" s="34">
        <f>G29-G27+G29-G28</f>
        <v>74327.453333333338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49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5340101</v>
      </c>
      <c r="H9" s="16" t="s">
        <v>4</v>
      </c>
      <c r="I9" s="1"/>
    </row>
    <row r="10" spans="1:9" x14ac:dyDescent="0.25">
      <c r="A10" s="1"/>
      <c r="B10" s="74" t="s">
        <v>52</v>
      </c>
      <c r="C10" s="75"/>
      <c r="D10" s="75"/>
      <c r="E10" s="75"/>
      <c r="F10" s="75"/>
      <c r="G10" s="75"/>
      <c r="H10" s="76"/>
      <c r="I10" s="1"/>
    </row>
    <row r="11" spans="1:9" x14ac:dyDescent="0.25">
      <c r="A11" s="1"/>
      <c r="B11" s="78" t="s">
        <v>53</v>
      </c>
      <c r="C11" s="79"/>
      <c r="D11" s="80"/>
      <c r="E11" s="40">
        <v>3031652.4338123454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40">
        <v>425294.44666666701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472803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3929749.8804790126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51900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51900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1" t="s">
        <v>62</v>
      </c>
      <c r="C20" s="72"/>
      <c r="D20" s="73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1" t="s">
        <v>63</v>
      </c>
      <c r="C21" s="72"/>
      <c r="D21" s="73"/>
      <c r="E21" s="36">
        <v>-1432082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1" t="s">
        <v>66</v>
      </c>
      <c r="C24" s="72"/>
      <c r="D24" s="73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1" t="s">
        <v>67</v>
      </c>
      <c r="C25" s="72"/>
      <c r="D25" s="73"/>
      <c r="E25" s="36">
        <v>-28800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1" t="s">
        <v>68</v>
      </c>
      <c r="C26" s="72"/>
      <c r="D26" s="73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-1460882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2520767.8804790126</v>
      </c>
      <c r="F28" s="16" t="s">
        <v>4</v>
      </c>
      <c r="G28" s="31">
        <f>IF(E28&lt;0,0,-E28)</f>
        <v>-2520767.8804790126</v>
      </c>
      <c r="H28" s="16" t="s">
        <v>4</v>
      </c>
      <c r="I28" s="1"/>
    </row>
    <row r="29" spans="1:9" x14ac:dyDescent="0.25">
      <c r="A29" s="1"/>
      <c r="B29" s="74" t="s">
        <v>71</v>
      </c>
      <c r="C29" s="75"/>
      <c r="D29" s="75"/>
      <c r="E29" s="75"/>
      <c r="F29" s="75"/>
      <c r="G29" s="75"/>
      <c r="H29" s="76"/>
      <c r="I29" s="1"/>
    </row>
    <row r="30" spans="1:9" x14ac:dyDescent="0.25">
      <c r="A30" s="1"/>
      <c r="B30" s="82" t="s">
        <v>71</v>
      </c>
      <c r="C30" s="83"/>
      <c r="D30" s="84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3" t="s">
        <v>114</v>
      </c>
      <c r="C31" s="75"/>
      <c r="D31" s="75"/>
      <c r="E31" s="75"/>
      <c r="F31" s="75"/>
      <c r="G31" s="75"/>
      <c r="H31" s="76"/>
      <c r="I31" s="1"/>
    </row>
    <row r="32" spans="1:9" ht="30" customHeight="1" x14ac:dyDescent="0.25">
      <c r="A32" s="1"/>
      <c r="B32" s="71" t="s">
        <v>115</v>
      </c>
      <c r="C32" s="72"/>
      <c r="D32" s="73"/>
      <c r="E32" s="36">
        <v>5183290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1" t="s">
        <v>73</v>
      </c>
      <c r="C34" s="72"/>
      <c r="D34" s="73"/>
      <c r="E34" s="36">
        <v>308838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5492128</v>
      </c>
      <c r="F35" s="16" t="s">
        <v>4</v>
      </c>
      <c r="G35" s="33">
        <f>-E35</f>
        <v>-5492128</v>
      </c>
      <c r="H35" s="16" t="s">
        <v>4</v>
      </c>
      <c r="I35" s="1"/>
    </row>
    <row r="36" spans="1:9" x14ac:dyDescent="0.25">
      <c r="A36" s="1"/>
      <c r="B36" s="74" t="s">
        <v>50</v>
      </c>
      <c r="C36" s="75"/>
      <c r="D36" s="75"/>
      <c r="E36" s="75"/>
      <c r="F36" s="76"/>
      <c r="G36" s="34">
        <f>$G$9+$G$28+$G$30+$G$35</f>
        <v>-2672794.8804790126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121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ht="30" customHeight="1" x14ac:dyDescent="0.25">
      <c r="A9" s="1"/>
      <c r="B9" s="71" t="s">
        <v>31</v>
      </c>
      <c r="C9" s="72"/>
      <c r="D9" s="73"/>
      <c r="E9" s="32">
        <f>'Fane 3. Grundlag'!G12</f>
        <v>8242962.5749216285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2097711.4760924396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104469.26868009621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8138493.3062415319</v>
      </c>
      <c r="F12" s="17" t="s">
        <v>4</v>
      </c>
      <c r="G12" s="33">
        <f>E12</f>
        <v>8138493.3062415319</v>
      </c>
      <c r="H12" s="17" t="s">
        <v>4</v>
      </c>
      <c r="I12" s="1"/>
    </row>
    <row r="13" spans="1:9" x14ac:dyDescent="0.25">
      <c r="A13" s="1"/>
      <c r="B13" s="74" t="s">
        <v>32</v>
      </c>
      <c r="C13" s="75"/>
      <c r="D13" s="75"/>
      <c r="E13" s="75"/>
      <c r="F13" s="75"/>
      <c r="G13" s="75"/>
      <c r="H13" s="76"/>
      <c r="I13" s="1"/>
    </row>
    <row r="14" spans="1:9" x14ac:dyDescent="0.25">
      <c r="A14" s="1"/>
      <c r="B14" s="68" t="s">
        <v>106</v>
      </c>
      <c r="C14" s="69"/>
      <c r="D14" s="70"/>
      <c r="E14" s="33">
        <f>'Fane 5. Hist. over el. underdæk'!G13</f>
        <v>-1347506.25</v>
      </c>
      <c r="F14" s="17" t="s">
        <v>4</v>
      </c>
      <c r="G14" s="33">
        <f>E14</f>
        <v>-1347506.25</v>
      </c>
      <c r="H14" s="17" t="s">
        <v>4</v>
      </c>
      <c r="I14" s="1"/>
    </row>
    <row r="15" spans="1:9" x14ac:dyDescent="0.25">
      <c r="A15" s="1"/>
      <c r="B15" s="74" t="s">
        <v>29</v>
      </c>
      <c r="C15" s="75"/>
      <c r="D15" s="75"/>
      <c r="E15" s="75"/>
      <c r="F15" s="75"/>
      <c r="G15" s="75"/>
      <c r="H15" s="76"/>
      <c r="I15" s="1"/>
    </row>
    <row r="16" spans="1:9" x14ac:dyDescent="0.25">
      <c r="A16" s="1"/>
      <c r="B16" s="71" t="s">
        <v>35</v>
      </c>
      <c r="C16" s="72"/>
      <c r="D16" s="73"/>
      <c r="E16" s="20">
        <f>'Fane 7. Korrektion af PL2015'!G11</f>
        <v>319847</v>
      </c>
      <c r="F16" s="7" t="s">
        <v>4</v>
      </c>
      <c r="G16" s="19"/>
      <c r="H16" s="9"/>
      <c r="I16" s="1"/>
    </row>
    <row r="17" spans="1:9" x14ac:dyDescent="0.25">
      <c r="A17" s="1"/>
      <c r="B17" s="71" t="s">
        <v>36</v>
      </c>
      <c r="C17" s="72"/>
      <c r="D17" s="73"/>
      <c r="E17" s="20">
        <f>'Fane 7. Korrektion af PL2015'!G17</f>
        <v>405934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1" t="s">
        <v>99</v>
      </c>
      <c r="C18" s="72"/>
      <c r="D18" s="73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1" t="s">
        <v>37</v>
      </c>
      <c r="C19" s="72"/>
      <c r="D19" s="73"/>
      <c r="E19" s="20">
        <f>'Fane 7. Korrektion af PL2015'!G30</f>
        <v>74327.453333333338</v>
      </c>
      <c r="F19" s="7" t="s">
        <v>4</v>
      </c>
      <c r="G19" s="14"/>
      <c r="H19" s="15"/>
      <c r="I19" s="1"/>
    </row>
    <row r="20" spans="1:9" x14ac:dyDescent="0.25">
      <c r="A20" s="1"/>
      <c r="B20" s="68" t="s">
        <v>38</v>
      </c>
      <c r="C20" s="69"/>
      <c r="D20" s="70"/>
      <c r="E20" s="33">
        <f>SUM(E16:E19)</f>
        <v>800108.45333333337</v>
      </c>
      <c r="F20" s="17" t="s">
        <v>4</v>
      </c>
      <c r="G20" s="33">
        <f>E20</f>
        <v>800108.45333333337</v>
      </c>
      <c r="H20" s="17" t="s">
        <v>4</v>
      </c>
      <c r="I20" s="1"/>
    </row>
    <row r="21" spans="1:9" x14ac:dyDescent="0.25">
      <c r="A21" s="1"/>
      <c r="B21" s="74" t="s">
        <v>33</v>
      </c>
      <c r="C21" s="75"/>
      <c r="D21" s="75"/>
      <c r="E21" s="75"/>
      <c r="F21" s="75"/>
      <c r="G21" s="75"/>
      <c r="H21" s="76"/>
      <c r="I21" s="1"/>
    </row>
    <row r="22" spans="1:9" x14ac:dyDescent="0.25">
      <c r="A22" s="1"/>
      <c r="B22" s="68" t="s">
        <v>34</v>
      </c>
      <c r="C22" s="69"/>
      <c r="D22" s="70"/>
      <c r="E22" s="33">
        <f>'Fane 8. Kontrol af PL2015'!G36</f>
        <v>-2672794.8804790126</v>
      </c>
      <c r="F22" s="17" t="s">
        <v>4</v>
      </c>
      <c r="G22" s="33">
        <f>E22</f>
        <v>-2672794.8804790126</v>
      </c>
      <c r="H22" s="17" t="s">
        <v>4</v>
      </c>
      <c r="I22" s="1"/>
    </row>
    <row r="23" spans="1:9" x14ac:dyDescent="0.25">
      <c r="A23" s="1"/>
      <c r="B23" s="74" t="s">
        <v>39</v>
      </c>
      <c r="C23" s="75"/>
      <c r="D23" s="75"/>
      <c r="E23" s="75"/>
      <c r="F23" s="76"/>
      <c r="G23" s="34">
        <f>G12+G14+G20+G22</f>
        <v>4918300.6290958524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10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40</v>
      </c>
      <c r="C9" s="72"/>
      <c r="D9" s="73"/>
      <c r="E9" s="35">
        <f>'Fane 2.1. Økonomisk ramme 2017'!$E$9-'Fane 2.1. Økonomisk ramme 2017'!$E$11</f>
        <v>8138493.3062415319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2097711.4760924396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103358.86498926744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103997.49590966375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8137854.6753211357</v>
      </c>
      <c r="F13" s="17" t="s">
        <v>4</v>
      </c>
      <c r="G13" s="33">
        <f>E13</f>
        <v>8137854.6753211357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underdæk'!$G$12&gt;1,'Fane 5. Hist. over el. underdæk'!$G$13,0)</f>
        <v>-1347506.25</v>
      </c>
      <c r="F15" s="17" t="s">
        <v>4</v>
      </c>
      <c r="G15" s="33">
        <f>E15</f>
        <v>-1347506.25</v>
      </c>
      <c r="H15" s="17" t="s">
        <v>4</v>
      </c>
      <c r="I15" s="1"/>
    </row>
    <row r="16" spans="1:9" x14ac:dyDescent="0.25">
      <c r="A16" s="1"/>
      <c r="B16" s="74" t="s">
        <v>42</v>
      </c>
      <c r="C16" s="75"/>
      <c r="D16" s="75"/>
      <c r="E16" s="75"/>
      <c r="F16" s="76"/>
      <c r="G16" s="34">
        <f>G13+G15</f>
        <v>6790348.4253211357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9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44</v>
      </c>
      <c r="C9" s="72"/>
      <c r="D9" s="73"/>
      <c r="E9" s="35">
        <f>'Fane 2.2. Økonomisk ramme 2018'!$E$9*1.0127-'Fane 2.2. Økonomisk ramme 2018'!$E$12</f>
        <v>8137854.6753211347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2124352.4118388137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103350.75437657841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103527.8536178853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8137677.5760798277</v>
      </c>
      <c r="F13" s="17" t="s">
        <v>4</v>
      </c>
      <c r="G13" s="33">
        <f>E13</f>
        <v>8137677.5760798277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underdæk'!$G$12&gt;2,'Fane 5. Hist. over el. underdæk'!$G$13,0)</f>
        <v>-1347506.25</v>
      </c>
      <c r="F15" s="17" t="s">
        <v>4</v>
      </c>
      <c r="G15" s="33">
        <f>E15</f>
        <v>-1347506.25</v>
      </c>
      <c r="H15" s="17" t="s">
        <v>4</v>
      </c>
      <c r="I15" s="1"/>
    </row>
    <row r="16" spans="1:9" x14ac:dyDescent="0.25">
      <c r="A16" s="1"/>
      <c r="B16" s="74" t="s">
        <v>45</v>
      </c>
      <c r="C16" s="75"/>
      <c r="D16" s="75"/>
      <c r="E16" s="75"/>
      <c r="F16" s="76"/>
      <c r="G16" s="34">
        <f>G13+G15</f>
        <v>6790171.3260798277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8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107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1" t="s">
        <v>46</v>
      </c>
      <c r="C9" s="72"/>
      <c r="D9" s="73"/>
      <c r="E9" s="35">
        <f>'Fane 2.3. Økonomisk ramme 2019'!$E$9*1.0127-'Fane 2.3. Økonomisk ramme 2019'!$E$12</f>
        <v>8137677.5760798277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2151331.6874691667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103348.5052162138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103060.33218373227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8137965.749112309</v>
      </c>
      <c r="F13" s="17" t="s">
        <v>4</v>
      </c>
      <c r="G13" s="33">
        <f>E13</f>
        <v>8137965.749112309</v>
      </c>
      <c r="H13" s="17" t="s">
        <v>4</v>
      </c>
      <c r="I13" s="1"/>
    </row>
    <row r="14" spans="1:9" x14ac:dyDescent="0.25">
      <c r="A14" s="1"/>
      <c r="B14" s="74" t="s">
        <v>32</v>
      </c>
      <c r="C14" s="75"/>
      <c r="D14" s="75"/>
      <c r="E14" s="75"/>
      <c r="F14" s="75"/>
      <c r="G14" s="75"/>
      <c r="H14" s="76"/>
      <c r="I14" s="1"/>
    </row>
    <row r="15" spans="1:9" ht="15" customHeight="1" x14ac:dyDescent="0.25">
      <c r="A15" s="1"/>
      <c r="B15" s="68" t="s">
        <v>106</v>
      </c>
      <c r="C15" s="69"/>
      <c r="D15" s="70"/>
      <c r="E15" s="37">
        <f>IF('Fane 5. Hist. over el. underdæk'!$G$12&gt;3,'Fane 5. Hist. over el. underdæk'!$G$13,0)</f>
        <v>-1347506.25</v>
      </c>
      <c r="F15" s="17" t="s">
        <v>4</v>
      </c>
      <c r="G15" s="33">
        <f>E15</f>
        <v>-1347506.25</v>
      </c>
      <c r="H15" s="17" t="s">
        <v>4</v>
      </c>
      <c r="I15" s="1"/>
    </row>
    <row r="16" spans="1:9" x14ac:dyDescent="0.25">
      <c r="A16" s="1"/>
      <c r="B16" s="74" t="s">
        <v>47</v>
      </c>
      <c r="C16" s="75"/>
      <c r="D16" s="75"/>
      <c r="E16" s="75"/>
      <c r="F16" s="76"/>
      <c r="G16" s="34">
        <f>G13+G15</f>
        <v>6790459.499112309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48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2605124.1105196252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3540126.9883095645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2097711.4760924396</v>
      </c>
      <c r="H11" s="10" t="s">
        <v>4</v>
      </c>
      <c r="I11" s="1"/>
    </row>
    <row r="12" spans="1:9" x14ac:dyDescent="0.25">
      <c r="A12" s="1"/>
      <c r="B12" s="74" t="s">
        <v>48</v>
      </c>
      <c r="C12" s="75"/>
      <c r="D12" s="75"/>
      <c r="E12" s="75"/>
      <c r="F12" s="76"/>
      <c r="G12" s="34">
        <f>SUM(G9:G11)</f>
        <v>8242962.5749216285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104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6145251.0988291893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4" t="s">
        <v>28</v>
      </c>
      <c r="C11" s="75"/>
      <c r="D11" s="75"/>
      <c r="E11" s="75"/>
      <c r="F11" s="76"/>
      <c r="G11" s="34">
        <f>$G$9*$G$10/100</f>
        <v>104469.26868009621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117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4" t="s">
        <v>105</v>
      </c>
      <c r="C8" s="75"/>
      <c r="D8" s="75"/>
      <c r="E8" s="75"/>
      <c r="F8" s="75"/>
      <c r="G8" s="75"/>
      <c r="H8" s="76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-13407955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-8017930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-5390025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4" t="s">
        <v>76</v>
      </c>
      <c r="C13" s="75"/>
      <c r="D13" s="75"/>
      <c r="E13" s="75"/>
      <c r="F13" s="76"/>
      <c r="G13" s="34">
        <f>G11/G12</f>
        <v>-1347506.25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7" t="s">
        <v>118</v>
      </c>
      <c r="C3" s="77"/>
      <c r="D3" s="77"/>
      <c r="E3" s="77"/>
      <c r="F3" s="77"/>
      <c r="G3" s="77"/>
      <c r="H3" s="1"/>
    </row>
    <row r="4" spans="1:8" ht="15" customHeight="1" x14ac:dyDescent="0.25">
      <c r="A4" s="1"/>
      <c r="B4" s="77"/>
      <c r="C4" s="77"/>
      <c r="D4" s="77"/>
      <c r="E4" s="77"/>
      <c r="F4" s="77"/>
      <c r="G4" s="7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4" t="s">
        <v>6</v>
      </c>
      <c r="C8" s="75"/>
      <c r="D8" s="75"/>
      <c r="E8" s="75"/>
      <c r="F8" s="75"/>
      <c r="G8" s="76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ht="26.25" x14ac:dyDescent="0.25">
      <c r="A10" s="1"/>
      <c r="B10" s="42" t="s">
        <v>110</v>
      </c>
      <c r="C10" s="39">
        <v>2015</v>
      </c>
      <c r="D10" s="39">
        <v>15</v>
      </c>
      <c r="E10" s="36">
        <v>33445</v>
      </c>
      <c r="F10" s="20">
        <f>E10/D10</f>
        <v>2229.6666666666665</v>
      </c>
      <c r="G10" s="10" t="s">
        <v>4</v>
      </c>
      <c r="H10" s="1"/>
    </row>
    <row r="11" spans="1:8" x14ac:dyDescent="0.25">
      <c r="A11" s="1"/>
      <c r="B11" s="42" t="s">
        <v>111</v>
      </c>
      <c r="C11" s="39">
        <v>2015</v>
      </c>
      <c r="D11" s="39">
        <v>75</v>
      </c>
      <c r="E11" s="36">
        <v>773895</v>
      </c>
      <c r="F11" s="20">
        <f t="shared" ref="F11:F14" si="0">E11/D11</f>
        <v>10318.6</v>
      </c>
      <c r="G11" s="10" t="s">
        <v>4</v>
      </c>
      <c r="H11" s="1"/>
    </row>
    <row r="12" spans="1:8" x14ac:dyDescent="0.25">
      <c r="A12" s="1"/>
      <c r="B12" s="42" t="s">
        <v>112</v>
      </c>
      <c r="C12" s="39">
        <v>2015</v>
      </c>
      <c r="D12" s="39">
        <v>75</v>
      </c>
      <c r="E12" s="36">
        <v>1371567</v>
      </c>
      <c r="F12" s="20">
        <f t="shared" si="0"/>
        <v>18287.560000000001</v>
      </c>
      <c r="G12" s="10" t="s">
        <v>4</v>
      </c>
      <c r="H12" s="1"/>
    </row>
    <row r="13" spans="1:8" x14ac:dyDescent="0.25">
      <c r="A13" s="1"/>
      <c r="B13" s="42" t="s">
        <v>113</v>
      </c>
      <c r="C13" s="39">
        <v>2015</v>
      </c>
      <c r="D13" s="39">
        <v>10</v>
      </c>
      <c r="E13" s="36">
        <v>38246</v>
      </c>
      <c r="F13" s="20">
        <f t="shared" si="0"/>
        <v>3824.6</v>
      </c>
      <c r="G13" s="10" t="s">
        <v>4</v>
      </c>
      <c r="H13" s="1"/>
    </row>
    <row r="14" spans="1:8" x14ac:dyDescent="0.25">
      <c r="A14" s="1"/>
      <c r="B14" s="42" t="s">
        <v>113</v>
      </c>
      <c r="C14" s="39">
        <v>2015</v>
      </c>
      <c r="D14" s="39">
        <v>10</v>
      </c>
      <c r="E14" s="36">
        <v>25033</v>
      </c>
      <c r="F14" s="20">
        <f t="shared" si="0"/>
        <v>2503.3000000000002</v>
      </c>
      <c r="G14" s="10" t="s">
        <v>4</v>
      </c>
      <c r="H14" s="1"/>
    </row>
    <row r="15" spans="1:8" x14ac:dyDescent="0.25">
      <c r="A15" s="1"/>
      <c r="B15" s="74" t="s">
        <v>5</v>
      </c>
      <c r="C15" s="75"/>
      <c r="D15" s="75"/>
      <c r="E15" s="76"/>
      <c r="F15" s="34">
        <f>SUM(F10:F14)</f>
        <v>37163.726666666669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2016-10-19T21:00:02Z</dcterms:modified>
</cp:coreProperties>
</file>