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735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B6" i="12" l="1"/>
  <c r="G3" i="20"/>
  <c r="B7" i="12" s="1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N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s="1"/>
  <c r="B8" i="12" l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<sst xmlns="http://schemas.openxmlformats.org/spreadsheetml/2006/main" count="100" uniqueCount="69">
  <si>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</si>
  <si>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</si>
  <si>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</si>
  <si>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</si>
  <si>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</si>
  <si>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</si>
  <si>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</si>
  <si>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</si>
  <si>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</si>
  <si>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</si>
  <si>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</si>
  <si>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</si>
  <si>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</si>
  <si>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</si>
  <si>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</si>
  <si>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</si>
  <si>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</si>
  <si>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</si>
  <si>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</si>
  <si>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</si>
  <si>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</si>
  <si>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</si>
  <si>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</si>
  <si>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</si>
  <si>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</si>
  <si>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</si>
  <si>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</si>
  <si>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</si>
  <si>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</si>
  <si>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</si>
  <si>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</si>
  <si>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</si>
  <si>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</si>
  <si>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</si>
  <si>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</si>
  <si>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Skattebetalinger (V)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</si>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</sst>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3" xfId="27368" applyNumberFormat="1" applyFont="1" applyBorder="1"/>
    <xf numFmtId="166" fontId="0" fillId="0" borderId="28" xfId="27368" applyNumberFormat="1" applyFont="1" applyFill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1497980.8395054508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19123.229886666664</v>
      </c>
      <c r="C3" t="s">
        <v>10</v>
      </c>
    </row>
    <row r="4" spans="1:3" s="25" customFormat="1" x14ac:dyDescent="0.25">
      <c r="A4" s="3" t="s">
        <v>11</v>
      </c>
      <c r="B4" s="45">
        <f>SUM(B2:B3)</f>
        <v>1517104.0693921174</v>
      </c>
      <c r="C4" s="54" t="s">
        <v>10</v>
      </c>
    </row>
    <row r="5" spans="1:3" x14ac:dyDescent="0.25">
      <c r="A5" s="44" t="s">
        <v>0</v>
      </c>
      <c r="B5" s="35">
        <f>Investeringer!E3</f>
        <v>1188870.7318683972</v>
      </c>
      <c r="C5" s="22" t="s">
        <v>10</v>
      </c>
    </row>
    <row r="6" spans="1:3" x14ac:dyDescent="0.25">
      <c r="A6" s="4" t="s">
        <v>1</v>
      </c>
      <c r="B6" s="32">
        <f>Investeringer!F3</f>
        <v>239021.6478193003</v>
      </c>
      <c r="C6" t="s">
        <v>10</v>
      </c>
    </row>
    <row r="7" spans="1:3" x14ac:dyDescent="0.25">
      <c r="A7" s="4" t="s">
        <v>2</v>
      </c>
      <c r="B7" s="32">
        <f>Investeringer!G3</f>
        <v>16666.666666666668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6521.5864000000001</v>
      </c>
      <c r="C8" t="s">
        <v>10</v>
      </c>
    </row>
    <row r="9" spans="1:3" s="21" customFormat="1" x14ac:dyDescent="0.25">
      <c r="A9" s="3" t="s">
        <v>45</v>
      </c>
      <c r="B9" s="45">
        <f>SUM(B5:B8)</f>
        <v>1451080.6327543643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omkostninger'!N2</f>
        <v>1542906</v>
      </c>
      <c r="C10" t="s">
        <v>10</v>
      </c>
    </row>
    <row r="11" spans="1:3" s="21" customFormat="1" x14ac:dyDescent="0.25">
      <c r="A11" s="3" t="s">
        <v>66</v>
      </c>
      <c r="B11" s="45">
        <f>SUM(B10:B10)</f>
        <v>1542906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55</v>
      </c>
      <c r="B13" s="34">
        <f>SUM(B4,B9,B11)</f>
        <v>4511090.7021464817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49</v>
      </c>
      <c r="B15" s="34">
        <f>B13*Pristalsregulering!C8*Pristalsregulering!C9</f>
        <v>4551021.7041582996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56</v>
      </c>
      <c r="D1" s="51" t="s">
        <v>57</v>
      </c>
      <c r="E1" s="51" t="s">
        <v>50</v>
      </c>
      <c r="F1" s="49" t="s">
        <v>58</v>
      </c>
      <c r="G1" s="49" t="s">
        <v>67</v>
      </c>
      <c r="H1" s="49" t="s">
        <v>59</v>
      </c>
      <c r="I1" s="49" t="s">
        <v>46</v>
      </c>
      <c r="J1" s="11" t="s">
        <v>60</v>
      </c>
      <c r="K1" s="11" t="s">
        <v>61</v>
      </c>
    </row>
    <row r="2" spans="1:11" s="22" customFormat="1" ht="15.75" thickTop="1" x14ac:dyDescent="0.25">
      <c r="A2" s="27">
        <v>2015</v>
      </c>
      <c r="B2" s="46">
        <v>1645072</v>
      </c>
      <c r="C2" s="46">
        <v>5953</v>
      </c>
      <c r="D2" s="46">
        <f>B2+C2</f>
        <v>1651025</v>
      </c>
      <c r="E2" s="47">
        <f>D2</f>
        <v>1651025</v>
      </c>
      <c r="F2" s="46">
        <v>1497980.8395054508</v>
      </c>
      <c r="G2" s="46">
        <v>0</v>
      </c>
      <c r="H2" s="46">
        <f>F2-G2</f>
        <v>1497980.8395054508</v>
      </c>
      <c r="I2" s="46">
        <f>AVERAGEIF(E2:E4,"&lt;&gt;0")</f>
        <v>1550035.6558986667</v>
      </c>
      <c r="J2" s="46">
        <v>1174397.0555203008</v>
      </c>
      <c r="K2" s="36">
        <f>IF(H2&gt;I2,IF(I2&gt;J2,I2,J2),H2)</f>
        <v>1497980.8395054508</v>
      </c>
    </row>
    <row r="3" spans="1:11" s="22" customFormat="1" x14ac:dyDescent="0.25">
      <c r="A3" s="27">
        <v>2014</v>
      </c>
      <c r="B3" s="46">
        <v>1531118</v>
      </c>
      <c r="C3" s="46"/>
      <c r="D3" s="46">
        <f t="shared" ref="D3:D4" si="0">B3+C3</f>
        <v>1531118</v>
      </c>
      <c r="E3" s="47">
        <f>D3*Pristalsregulering!C7</f>
        <v>1532342.8943999999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1443908</v>
      </c>
      <c r="C4" s="46"/>
      <c r="D4" s="46">
        <f t="shared" si="0"/>
        <v>1443908</v>
      </c>
      <c r="E4" s="47">
        <f>D4*Pristalsregulering!$C$6*Pristalsregulering!$C$7</f>
        <v>1466739.0732959998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51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5850</v>
      </c>
      <c r="C3" s="39">
        <v>12485</v>
      </c>
      <c r="D3" s="39">
        <v>0</v>
      </c>
      <c r="E3" s="38">
        <f>B3</f>
        <v>5850</v>
      </c>
      <c r="F3" s="39">
        <f t="shared" ref="F3:G3" si="0">C3</f>
        <v>12485</v>
      </c>
      <c r="G3" s="40">
        <f t="shared" si="0"/>
        <v>0</v>
      </c>
      <c r="H3" s="41">
        <f>IF(E3=0,0,AVERAGEIF(E3:E5,"&lt;&gt;0"))+IF(F3=0,0,AVERAGEIF(F3:F5,"&lt;&gt;0"))+IF(G3=0,0,AVERAGEIF(G3:G5,"&lt;&gt;0"))</f>
        <v>19123.229886666664</v>
      </c>
    </row>
    <row r="4" spans="1:8" x14ac:dyDescent="0.25">
      <c r="A4" s="30">
        <v>2014</v>
      </c>
      <c r="B4" s="38">
        <v>3200</v>
      </c>
      <c r="C4" s="39">
        <v>14110.07</v>
      </c>
      <c r="D4" s="39">
        <v>0</v>
      </c>
      <c r="E4" s="38">
        <f>B4*Pristalsregulering!$C$7</f>
        <v>3202.5599999999995</v>
      </c>
      <c r="F4" s="39">
        <f>C4*Pristalsregulering!$C$7</f>
        <v>14121.358055999999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0</v>
      </c>
      <c r="C5" s="39">
        <v>16917</v>
      </c>
      <c r="D5" s="39">
        <v>0</v>
      </c>
      <c r="E5" s="38">
        <f>B5*Pristalsregulering!$C$7*Pristalsregulering!$C$6</f>
        <v>0</v>
      </c>
      <c r="F5" s="39">
        <f>C5*Pristalsregulering!$C$7*Pristalsregulering!$C$6</f>
        <v>17184.491603999999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64</v>
      </c>
      <c r="C1" s="66"/>
      <c r="D1" s="67"/>
      <c r="E1" s="68" t="s">
        <v>65</v>
      </c>
      <c r="F1" s="68"/>
      <c r="G1" s="68"/>
    </row>
    <row r="2" spans="1:7" s="21" customFormat="1" ht="15.75" thickTop="1" x14ac:dyDescent="0.25">
      <c r="A2" s="60" t="s">
        <v>12</v>
      </c>
      <c r="B2" s="22" t="s">
        <v>62</v>
      </c>
      <c r="C2" s="22" t="s">
        <v>1</v>
      </c>
      <c r="D2" s="27" t="s">
        <v>63</v>
      </c>
      <c r="E2" s="21" t="s">
        <v>0</v>
      </c>
      <c r="F2" s="21" t="s">
        <v>1</v>
      </c>
      <c r="G2" s="21" t="s">
        <v>2</v>
      </c>
    </row>
    <row r="3" spans="1:7" s="21" customFormat="1" x14ac:dyDescent="0.25">
      <c r="A3" s="61">
        <v>2015</v>
      </c>
      <c r="B3" s="35">
        <v>1092010.5281725705</v>
      </c>
      <c r="C3" s="35">
        <v>236354.12666666662</v>
      </c>
      <c r="D3" s="37">
        <v>16666.666666666668</v>
      </c>
      <c r="E3" s="32">
        <f>B3*Pristalsregulering!C2*Pristalsregulering!C3*Pristalsregulering!C4*Pristalsregulering!C5*Pristalsregulering!C6*Pristalsregulering!C7</f>
        <v>1188870.7318683972</v>
      </c>
      <c r="F3" s="32">
        <v>239021.6478193003</v>
      </c>
      <c r="G3" s="32">
        <f>D3</f>
        <v>16666.666666666668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38</v>
      </c>
      <c r="C1" s="64"/>
      <c r="D1" s="64"/>
      <c r="E1" s="64"/>
      <c r="F1" s="65" t="s">
        <v>52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39</v>
      </c>
      <c r="C2" s="7" t="s">
        <v>40</v>
      </c>
      <c r="D2" s="7" t="s">
        <v>41</v>
      </c>
      <c r="E2" s="48" t="s">
        <v>42</v>
      </c>
      <c r="F2" s="7" t="s">
        <v>39</v>
      </c>
      <c r="G2" s="7" t="s">
        <v>40</v>
      </c>
      <c r="H2" s="7" t="s">
        <v>41</v>
      </c>
      <c r="I2" s="48" t="s">
        <v>42</v>
      </c>
      <c r="J2" s="19" t="s">
        <v>43</v>
      </c>
      <c r="K2" s="19" t="s">
        <v>40</v>
      </c>
      <c r="L2" s="15" t="s">
        <v>68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4954</v>
      </c>
      <c r="D3" s="35">
        <v>0</v>
      </c>
      <c r="E3" s="37">
        <v>0</v>
      </c>
      <c r="F3" s="35">
        <f>B3</f>
        <v>0</v>
      </c>
      <c r="G3" s="35">
        <f>C3</f>
        <v>4954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4954</v>
      </c>
      <c r="L3" s="40">
        <f>AVERAGE(H3:H5)+AVERAGE(I3:I5)</f>
        <v>1567.5863999999999</v>
      </c>
      <c r="M3" s="41">
        <f>SUM(J3:L3)</f>
        <v>6521.5864000000001</v>
      </c>
      <c r="N3" s="22"/>
    </row>
    <row r="4" spans="1:14" x14ac:dyDescent="0.25">
      <c r="A4" s="27">
        <v>2014</v>
      </c>
      <c r="B4" s="42">
        <v>0</v>
      </c>
      <c r="C4" s="35">
        <v>11315</v>
      </c>
      <c r="D4" s="35">
        <v>4699</v>
      </c>
      <c r="E4" s="37">
        <v>0</v>
      </c>
      <c r="F4" s="35">
        <f>IF(B4="","",B4*Pristalsregulering!$C$7)</f>
        <v>0</v>
      </c>
      <c r="G4" s="35">
        <f>IF(C4="","",C4*Pristalsregulering!$C$7)</f>
        <v>11324.052</v>
      </c>
      <c r="H4" s="35">
        <f>IF(D4="","",D4*Pristalsregulering!$C$7)</f>
        <v>4702.7591999999995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0</v>
      </c>
      <c r="D5" s="35">
        <v>0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0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19.140625" style="24" bestFit="1" customWidth="1"/>
    <col min="11" max="11" width="44.5703125" style="24" bestFit="1" customWidth="1"/>
    <col min="12" max="12" width="44.5703125" style="24" customWidth="1"/>
    <col min="13" max="13" width="16.85546875" style="30" bestFit="1" customWidth="1"/>
    <col min="14" max="14" width="15.7109375" style="24" customWidth="1"/>
    <col min="15" max="17" width="0" style="24" hidden="1" customWidth="1"/>
    <col min="18" max="16384" width="9.140625" style="24" hidden="1"/>
  </cols>
  <sheetData>
    <row r="1" spans="1:14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36</v>
      </c>
      <c r="L1" s="57" t="s">
        <v>53</v>
      </c>
      <c r="M1" s="58" t="s">
        <v>37</v>
      </c>
      <c r="N1" s="14" t="s">
        <v>25</v>
      </c>
    </row>
    <row r="2" spans="1:14" ht="15.75" thickTop="1" x14ac:dyDescent="0.25">
      <c r="A2" s="30">
        <v>2015</v>
      </c>
      <c r="B2" s="39">
        <v>32523</v>
      </c>
      <c r="C2" s="39">
        <v>0</v>
      </c>
      <c r="D2" s="39">
        <v>0</v>
      </c>
      <c r="E2" s="39">
        <v>0</v>
      </c>
      <c r="F2" s="39">
        <v>0</v>
      </c>
      <c r="G2" s="39">
        <v>1510383</v>
      </c>
      <c r="H2" s="39" t="s">
        <v>44</v>
      </c>
      <c r="I2" s="39">
        <v>0</v>
      </c>
      <c r="J2" s="39">
        <v>0</v>
      </c>
      <c r="K2" s="39">
        <v>0</v>
      </c>
      <c r="L2" s="39"/>
      <c r="M2" s="40"/>
      <c r="N2" s="41">
        <f>SUM(B2:M2)</f>
        <v>1542906</v>
      </c>
    </row>
    <row r="3" spans="1:14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44</v>
      </c>
    </row>
    <row r="4" spans="1:14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44</v>
      </c>
    </row>
    <row r="5" spans="1:14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  <c r="K5" s="24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54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47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48</v>
      </c>
      <c r="B9" s="24">
        <v>1.2699999999999999E-2</v>
      </c>
      <c r="C9" s="22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2016-09-29T12:11:45Z</dcterms:modified>
</cp:coreProperties>
</file>