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745" yWindow="45" windowWidth="20220" windowHeight="1140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G23" i="12"/>
  <c r="E18" i="2" s="1"/>
  <c r="G17" i="12"/>
  <c r="E17" i="2" s="1"/>
  <c r="F11" i="11"/>
  <c r="F12" i="11"/>
  <c r="F13" i="11"/>
  <c r="F14" i="11"/>
  <c r="F10" i="11"/>
  <c r="G13" i="10"/>
  <c r="E14" i="2" s="1"/>
  <c r="G14" i="2" s="1"/>
  <c r="G12" i="7"/>
  <c r="G15" i="6"/>
  <c r="G15" i="5"/>
  <c r="G15" i="4"/>
  <c r="E22" i="2"/>
  <c r="G22" i="2" s="1"/>
  <c r="E16" i="2"/>
  <c r="E10" i="2"/>
  <c r="E10" i="4" s="1"/>
  <c r="E10" i="5" s="1"/>
  <c r="E10" i="6" s="1"/>
  <c r="F15" i="11" l="1"/>
  <c r="G29" i="12" s="1"/>
  <c r="G30" i="12" s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/>
  <c r="E11" i="4"/>
  <c r="E13" i="4" s="1"/>
  <c r="G13" i="4" s="1"/>
  <c r="G16" i="4" s="1"/>
  <c r="E12" i="5" l="1"/>
  <c r="E9" i="6" s="1"/>
  <c r="E11" i="5"/>
  <c r="E13" i="5" s="1"/>
  <c r="G13" i="5" s="1"/>
  <c r="G16" i="5" s="1"/>
  <c r="E12" i="6" l="1"/>
  <c r="E11" i="6"/>
  <c r="E13" i="6" l="1"/>
  <c r="G13" i="6" s="1"/>
  <c r="G16" i="6" s="1"/>
</calcChain>
</file>

<file path=xl/sharedStrings.xml><?xml version="1.0" encoding="utf-8"?>
<sst xmlns="http://schemas.openxmlformats.org/spreadsheetml/2006/main" count="252" uniqueCount="121">
  <si>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</si>
  <si>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</si>
  <si>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</si>
  <si>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</si>
  <si>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</si>
  <si>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</si>
  <si>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</si>
  <si>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</si>
  <si>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</si>
  <si>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</si>
  <si>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</si>
  <si>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</si>
  <si>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</si>
  <si>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</si>
  <si>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</si>
  <si>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</si>
  <si>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</si>
  <si>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</si>
  <si>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</si>
  <si>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</si>
  <si>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</si>
  <si>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</si>
  <si>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</si>
  <si>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</si>
  <si>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</si>
  <si>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</si>
  <si>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</si>
  <si>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</si>
  <si>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</si>
  <si>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</si>
  <si>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</si>
  <si>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</si>
  <si>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</si>
  <si>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</si>
  <si>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</si>
  <si>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</si>
  <si>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</si>
  <si>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</si>
  <si>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</si>
  <si>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</si>
  <si>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</si>
  <si>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</si>
  <si>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</si>
  <si>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</si>
  <si>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</si>
  <si>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</si>
  <si>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</si>
  <si>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</si>
  <si>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</si>
  <si>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</si>
  <si>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</si>
  <si>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</si>
  <si>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</si>
  <si>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</si>
  <si>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</si>
  <si>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</si>
  <si>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</si>
  <si>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</si>
  <si>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</si>
  <si>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</si>
  <si>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</si>
  <si>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</si>
  <si>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</si>
  <si>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</si>
  <si>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</si>
  <si>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</si>
  <si>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</si>
  <si>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</si>
  <si>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</si>
  <si>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</si>
  <si>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</si>
  <si>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</si>
  <si>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</si>
  <si>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</si>
  <si>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</si>
  <si>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</si>
  <si>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</si>
  <si>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</si>
  <si>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</si>
  <si>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</si>
  <si>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</si>
  <si>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</si>
  <si>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</si>
  <si>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</si>
  <si>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</si>
  <si>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</si>
  <si>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</si>
  <si>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</si>
  <si>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</si>
  <si>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</si>
  <si>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</si>
  <si>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</si>
  <si>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</si>
  <si>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</si>
  <si>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</si>
  <si>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</si>
  <si>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</si>
  <si>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</si>
  <si>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</si>
  <si>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</si>
  <si>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</si>
  <si>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</si>
  <si>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</si>
  <si>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</si>
  <si>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</si>
  <si>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</si>
  <si>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</si>
  <si>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</si>
  <si>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</si>
  <si>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</si>
  <si>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Stik på ledningsnet, Mek./EL</t>
  </si>
  <si>
    <t>Boring (inkl. etablering, forerør, filter og prøvepumpning)</t>
  </si>
  <si>
    <t>Etablering af bypass på råvandsledning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</si>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</sst>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118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1413516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1554808</v>
      </c>
      <c r="H10" s="10" t="s">
        <v>4</v>
      </c>
      <c r="I10" s="1"/>
    </row>
    <row r="11" spans="1:9" x14ac:dyDescent="0.25">
      <c r="A11" s="1"/>
      <c r="B11" s="70" t="s">
        <v>83</v>
      </c>
      <c r="C11" s="71"/>
      <c r="D11" s="71"/>
      <c r="E11" s="71"/>
      <c r="F11" s="72"/>
      <c r="G11" s="34">
        <f>G9-G10</f>
        <v>-141292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-5958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0</v>
      </c>
      <c r="H16" s="10" t="s">
        <v>4</v>
      </c>
      <c r="I16" s="1"/>
    </row>
    <row r="17" spans="1:9" x14ac:dyDescent="0.25">
      <c r="A17" s="1"/>
      <c r="B17" s="70" t="s">
        <v>87</v>
      </c>
      <c r="C17" s="71"/>
      <c r="D17" s="71"/>
      <c r="E17" s="71"/>
      <c r="F17" s="72"/>
      <c r="G17" s="34">
        <f>G15-G16</f>
        <v>-5958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0" t="s">
        <v>96</v>
      </c>
      <c r="C23" s="71"/>
      <c r="D23" s="71"/>
      <c r="E23" s="71"/>
      <c r="F23" s="72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34621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2015'!F15</f>
        <v>5964.84</v>
      </c>
      <c r="H29" s="10" t="s">
        <v>4</v>
      </c>
      <c r="I29" s="1"/>
    </row>
    <row r="30" spans="1:9" x14ac:dyDescent="0.25">
      <c r="A30" s="1"/>
      <c r="B30" s="70" t="s">
        <v>88</v>
      </c>
      <c r="C30" s="71"/>
      <c r="D30" s="71"/>
      <c r="E30" s="71"/>
      <c r="F30" s="72"/>
      <c r="G30" s="34">
        <f>G29-G27+G29-G28</f>
        <v>-22691.32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119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49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2641535</v>
      </c>
      <c r="H9" s="16" t="s">
        <v>4</v>
      </c>
      <c r="I9" s="1"/>
    </row>
    <row r="10" spans="1:9" x14ac:dyDescent="0.25">
      <c r="A10" s="1"/>
      <c r="B10" s="70" t="s">
        <v>52</v>
      </c>
      <c r="C10" s="71"/>
      <c r="D10" s="71"/>
      <c r="E10" s="71"/>
      <c r="F10" s="71"/>
      <c r="G10" s="71"/>
      <c r="H10" s="72"/>
      <c r="I10" s="1"/>
    </row>
    <row r="11" spans="1:9" x14ac:dyDescent="0.25">
      <c r="A11" s="1"/>
      <c r="B11" s="77" t="s">
        <v>53</v>
      </c>
      <c r="C11" s="78"/>
      <c r="D11" s="79"/>
      <c r="E11" s="36">
        <v>965694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11493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3745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13068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994000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40000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40000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-407691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-407691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626309</v>
      </c>
      <c r="F28" s="16" t="s">
        <v>4</v>
      </c>
      <c r="G28" s="31">
        <f>IF(E28&lt;0,0,-E28)</f>
        <v>-626309</v>
      </c>
      <c r="H28" s="16" t="s">
        <v>4</v>
      </c>
      <c r="I28" s="1"/>
    </row>
    <row r="29" spans="1:9" x14ac:dyDescent="0.25">
      <c r="A29" s="1"/>
      <c r="B29" s="70" t="s">
        <v>71</v>
      </c>
      <c r="C29" s="71"/>
      <c r="D29" s="71"/>
      <c r="E29" s="71"/>
      <c r="F29" s="71"/>
      <c r="G29" s="71"/>
      <c r="H29" s="72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71"/>
      <c r="D31" s="71"/>
      <c r="E31" s="71"/>
      <c r="F31" s="71"/>
      <c r="G31" s="71"/>
      <c r="H31" s="72"/>
      <c r="I31" s="1"/>
    </row>
    <row r="32" spans="1:9" ht="30" customHeight="1" x14ac:dyDescent="0.25">
      <c r="A32" s="1"/>
      <c r="B32" s="67" t="s">
        <v>114</v>
      </c>
      <c r="C32" s="68"/>
      <c r="D32" s="69"/>
      <c r="E32" s="36">
        <v>2663665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32055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2695720</v>
      </c>
      <c r="F35" s="16" t="s">
        <v>4</v>
      </c>
      <c r="G35" s="33">
        <f>-E35</f>
        <v>-2695720</v>
      </c>
      <c r="H35" s="16" t="s">
        <v>4</v>
      </c>
      <c r="I35" s="1"/>
    </row>
    <row r="36" spans="1:9" x14ac:dyDescent="0.25">
      <c r="A36" s="1"/>
      <c r="B36" s="70" t="s">
        <v>50</v>
      </c>
      <c r="C36" s="71"/>
      <c r="D36" s="71"/>
      <c r="E36" s="71"/>
      <c r="F36" s="72"/>
      <c r="G36" s="34">
        <f>$G$9+$G$28+$G$30+$G$35</f>
        <v>-680494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3423858.0141741461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1388488.7028724398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34601.278292129005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3389256.7358820173</v>
      </c>
      <c r="F12" s="17" t="s">
        <v>4</v>
      </c>
      <c r="G12" s="33">
        <f>E12</f>
        <v>3389256.7358820173</v>
      </c>
      <c r="H12" s="17" t="s">
        <v>4</v>
      </c>
      <c r="I12" s="1"/>
    </row>
    <row r="13" spans="1:9" x14ac:dyDescent="0.25">
      <c r="A13" s="1"/>
      <c r="B13" s="70" t="s">
        <v>32</v>
      </c>
      <c r="C13" s="71"/>
      <c r="D13" s="71"/>
      <c r="E13" s="71"/>
      <c r="F13" s="71"/>
      <c r="G13" s="71"/>
      <c r="H13" s="72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-65708.5</v>
      </c>
      <c r="F14" s="17" t="s">
        <v>4</v>
      </c>
      <c r="G14" s="33">
        <f>E14</f>
        <v>-65708.5</v>
      </c>
      <c r="H14" s="17" t="s">
        <v>4</v>
      </c>
      <c r="I14" s="1"/>
    </row>
    <row r="15" spans="1:9" x14ac:dyDescent="0.25">
      <c r="A15" s="1"/>
      <c r="B15" s="70" t="s">
        <v>29</v>
      </c>
      <c r="C15" s="71"/>
      <c r="D15" s="71"/>
      <c r="E15" s="71"/>
      <c r="F15" s="71"/>
      <c r="G15" s="71"/>
      <c r="H15" s="72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-141292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-5958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-22691.32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-169941.32</v>
      </c>
      <c r="F20" s="17" t="s">
        <v>4</v>
      </c>
      <c r="G20" s="33">
        <f>E20</f>
        <v>-169941.32</v>
      </c>
      <c r="H20" s="17" t="s">
        <v>4</v>
      </c>
      <c r="I20" s="1"/>
    </row>
    <row r="21" spans="1:9" x14ac:dyDescent="0.25">
      <c r="A21" s="1"/>
      <c r="B21" s="70" t="s">
        <v>33</v>
      </c>
      <c r="C21" s="71"/>
      <c r="D21" s="71"/>
      <c r="E21" s="71"/>
      <c r="F21" s="71"/>
      <c r="G21" s="71"/>
      <c r="H21" s="72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-680494</v>
      </c>
      <c r="F22" s="17" t="s">
        <v>4</v>
      </c>
      <c r="G22" s="33">
        <f>E22</f>
        <v>-680494</v>
      </c>
      <c r="H22" s="17" t="s">
        <v>4</v>
      </c>
      <c r="I22" s="1"/>
    </row>
    <row r="23" spans="1:9" x14ac:dyDescent="0.25">
      <c r="A23" s="1"/>
      <c r="B23" s="70" t="s">
        <v>39</v>
      </c>
      <c r="C23" s="71"/>
      <c r="D23" s="71"/>
      <c r="E23" s="71"/>
      <c r="F23" s="72"/>
      <c r="G23" s="34">
        <f>G12+G14+G20+G22</f>
        <v>2473112.9158820175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3389256.7358820173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1388488.7028724398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43043.560545701621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34445.022379489586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3397855.2740482292</v>
      </c>
      <c r="F13" s="17" t="s">
        <v>4</v>
      </c>
      <c r="G13" s="33">
        <f>E13</f>
        <v>3397855.2740482292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-65708.5</v>
      </c>
      <c r="F15" s="17" t="s">
        <v>4</v>
      </c>
      <c r="G15" s="33">
        <f>E15</f>
        <v>-65708.5</v>
      </c>
      <c r="H15" s="17" t="s">
        <v>4</v>
      </c>
      <c r="I15" s="1"/>
    </row>
    <row r="16" spans="1:9" x14ac:dyDescent="0.25">
      <c r="A16" s="1"/>
      <c r="B16" s="70" t="s">
        <v>42</v>
      </c>
      <c r="C16" s="71"/>
      <c r="D16" s="71"/>
      <c r="E16" s="71"/>
      <c r="F16" s="72"/>
      <c r="G16" s="34">
        <f>G13+G15</f>
        <v>3332146.7740482292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3397855.2740482292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1406122.5093989195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43152.761980412506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34289.472102926047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3406718.5639257156</v>
      </c>
      <c r="F13" s="17" t="s">
        <v>4</v>
      </c>
      <c r="G13" s="33">
        <f>E13</f>
        <v>3406718.5639257156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45</v>
      </c>
      <c r="C16" s="71"/>
      <c r="D16" s="71"/>
      <c r="E16" s="71"/>
      <c r="F16" s="72"/>
      <c r="G16" s="34">
        <f>G13+G15</f>
        <v>3406718.5639257156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3406718.5639257152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1423980.2652682858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43265.325761856584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34134.62427585644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3415849.265411715</v>
      </c>
      <c r="F13" s="17" t="s">
        <v>4</v>
      </c>
      <c r="G13" s="33">
        <f>E13</f>
        <v>3415849.265411715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47</v>
      </c>
      <c r="C16" s="71"/>
      <c r="D16" s="71"/>
      <c r="E16" s="71"/>
      <c r="F16" s="72"/>
      <c r="G16" s="34">
        <f>G13+G15</f>
        <v>3415849.265411715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48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950842.48977156391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1084526.8215301423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1388488.7028724398</v>
      </c>
      <c r="H11" s="10" t="s">
        <v>4</v>
      </c>
      <c r="I11" s="1"/>
    </row>
    <row r="12" spans="1:9" x14ac:dyDescent="0.25">
      <c r="A12" s="1"/>
      <c r="B12" s="70" t="s">
        <v>48</v>
      </c>
      <c r="C12" s="71"/>
      <c r="D12" s="71"/>
      <c r="E12" s="71"/>
      <c r="F12" s="72"/>
      <c r="G12" s="34">
        <f>SUM(G9:G11)</f>
        <v>3423858.0141741461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115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104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2035369.3113017064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0" t="s">
        <v>28</v>
      </c>
      <c r="C11" s="71"/>
      <c r="D11" s="71"/>
      <c r="E11" s="71"/>
      <c r="F11" s="72"/>
      <c r="G11" s="34">
        <f>$G$9*$G$10/100</f>
        <v>34601.278292129005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105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-733481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-602064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-131417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2</v>
      </c>
      <c r="H12" s="10" t="s">
        <v>4</v>
      </c>
      <c r="I12" s="1"/>
    </row>
    <row r="13" spans="1:9" x14ac:dyDescent="0.25">
      <c r="A13" s="1"/>
      <c r="B13" s="70" t="s">
        <v>76</v>
      </c>
      <c r="C13" s="71"/>
      <c r="D13" s="71"/>
      <c r="E13" s="71"/>
      <c r="F13" s="72"/>
      <c r="G13" s="34">
        <f>G11/G12</f>
        <v>-65708.5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3" t="s">
        <v>117</v>
      </c>
      <c r="C3" s="73"/>
      <c r="D3" s="73"/>
      <c r="E3" s="73"/>
      <c r="F3" s="73"/>
      <c r="G3" s="73"/>
      <c r="H3" s="1"/>
    </row>
    <row r="4" spans="1:8" ht="15" customHeight="1" x14ac:dyDescent="0.25">
      <c r="A4" s="1"/>
      <c r="B4" s="73"/>
      <c r="C4" s="73"/>
      <c r="D4" s="73"/>
      <c r="E4" s="73"/>
      <c r="F4" s="73"/>
      <c r="G4" s="7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0" t="s">
        <v>6</v>
      </c>
      <c r="C8" s="71"/>
      <c r="D8" s="71"/>
      <c r="E8" s="71"/>
      <c r="F8" s="71"/>
      <c r="G8" s="72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14807</v>
      </c>
      <c r="F10" s="20">
        <f>E10/D10</f>
        <v>197.42666666666668</v>
      </c>
      <c r="G10" s="10" t="s">
        <v>4</v>
      </c>
      <c r="H10" s="1"/>
    </row>
    <row r="11" spans="1:8" x14ac:dyDescent="0.25">
      <c r="A11" s="1"/>
      <c r="B11" s="41" t="s">
        <v>110</v>
      </c>
      <c r="C11" s="39">
        <v>2015</v>
      </c>
      <c r="D11" s="39">
        <v>75</v>
      </c>
      <c r="E11" s="36">
        <v>9052</v>
      </c>
      <c r="F11" s="20">
        <f t="shared" ref="F11:F14" si="0">E11/D11</f>
        <v>120.69333333333333</v>
      </c>
      <c r="G11" s="10" t="s">
        <v>4</v>
      </c>
      <c r="H11" s="1"/>
    </row>
    <row r="12" spans="1:8" ht="26.25" x14ac:dyDescent="0.25">
      <c r="A12" s="1"/>
      <c r="B12" s="41" t="s">
        <v>111</v>
      </c>
      <c r="C12" s="39">
        <v>2015</v>
      </c>
      <c r="D12" s="39">
        <v>30</v>
      </c>
      <c r="E12" s="36">
        <v>22500</v>
      </c>
      <c r="F12" s="20">
        <f t="shared" si="0"/>
        <v>750</v>
      </c>
      <c r="G12" s="10" t="s">
        <v>4</v>
      </c>
      <c r="H12" s="1"/>
    </row>
    <row r="13" spans="1:8" ht="26.25" x14ac:dyDescent="0.25">
      <c r="A13" s="1"/>
      <c r="B13" s="41" t="s">
        <v>111</v>
      </c>
      <c r="C13" s="39">
        <v>2015</v>
      </c>
      <c r="D13" s="39">
        <v>30</v>
      </c>
      <c r="E13" s="36">
        <v>3948</v>
      </c>
      <c r="F13" s="20">
        <f t="shared" si="0"/>
        <v>131.6</v>
      </c>
      <c r="G13" s="10" t="s">
        <v>4</v>
      </c>
      <c r="H13" s="1"/>
    </row>
    <row r="14" spans="1:8" x14ac:dyDescent="0.25">
      <c r="A14" s="1"/>
      <c r="B14" s="41" t="s">
        <v>112</v>
      </c>
      <c r="C14" s="39">
        <v>2015</v>
      </c>
      <c r="D14" s="39">
        <v>75</v>
      </c>
      <c r="E14" s="36">
        <v>357384</v>
      </c>
      <c r="F14" s="20">
        <f t="shared" si="0"/>
        <v>4765.12</v>
      </c>
      <c r="G14" s="10" t="s">
        <v>4</v>
      </c>
      <c r="H14" s="1"/>
    </row>
    <row r="15" spans="1:8" x14ac:dyDescent="0.25">
      <c r="A15" s="1"/>
      <c r="B15" s="70" t="s">
        <v>5</v>
      </c>
      <c r="C15" s="71"/>
      <c r="D15" s="71"/>
      <c r="E15" s="72"/>
      <c r="F15" s="34">
        <f>SUM(F10:F14)</f>
        <v>5964.84</v>
      </c>
      <c r="G15" s="18" t="s">
        <v>4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</sheetData>
  <sheetProtection password="C6BD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2016-10-19T21:31:22Z</dcterms:modified>
</cp:coreProperties>
</file>