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C3" i="16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C5" i="16"/>
  <c r="D3" i="16" s="1"/>
  <c r="J3" i="24"/>
  <c r="M3" i="24" s="1"/>
  <c r="C6" i="16"/>
  <c r="B9" i="12" l="1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<sst xmlns="http://schemas.openxmlformats.org/spreadsheetml/2006/main" count="110" uniqueCount="75">
  <si>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</si>
  <si>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</si>
  <si>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</si>
  <si>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</si>
  <si>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</si>
  <si>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</si>
  <si>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</si>
  <si>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</si>
  <si>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</si>
  <si>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</si>
  <si>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</si>
  <si>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</si>
  <si>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</si>
  <si>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</si>
  <si>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</si>
  <si>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</si>
  <si>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</si>
  <si>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</si>
  <si>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</si>
  <si>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</si>
  <si>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</si>
  <si>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</si>
  <si>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Kvalitetssikring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</si>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</sst>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 style="thick">
        <color auto="1"/>
      </right>
      <top/>
      <bottom/>
      <diagonal/>
    </border>
    <border>
      <left style="thick">
        <color indexed="64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6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6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0" fillId="0" borderId="0" xfId="27368" applyNumberFormat="1" applyFont="1" applyBorder="1" applyAlignment="1">
      <alignment wrapText="1"/>
    </xf>
    <xf numFmtId="0" fontId="3" fillId="0" borderId="30" xfId="0" applyFont="1" applyBorder="1"/>
    <xf numFmtId="0" fontId="0" fillId="0" borderId="29" xfId="0" applyFont="1" applyBorder="1" applyAlignment="1">
      <alignment wrapText="1"/>
    </xf>
    <xf numFmtId="166" fontId="0" fillId="0" borderId="29" xfId="27368" applyNumberFormat="1" applyFont="1" applyBorder="1"/>
    <xf numFmtId="0" fontId="0" fillId="0" borderId="29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2123449.2936119996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60660.0524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34599.165062666667</v>
      </c>
      <c r="C4" t="s">
        <v>11</v>
      </c>
    </row>
    <row r="5" spans="1:3" s="26" customFormat="1" x14ac:dyDescent="0.25">
      <c r="A5" s="3" t="s">
        <v>12</v>
      </c>
      <c r="B5" s="48">
        <f>SUM(B2:B4)</f>
        <v>2218708.5110746664</v>
      </c>
      <c r="C5" s="62" t="s">
        <v>11</v>
      </c>
    </row>
    <row r="6" spans="1:3" x14ac:dyDescent="0.25">
      <c r="A6" s="47" t="s">
        <v>0</v>
      </c>
      <c r="B6" s="38">
        <f>Investeringer!E3</f>
        <v>1557364.2829085577</v>
      </c>
      <c r="C6" s="23" t="s">
        <v>11</v>
      </c>
    </row>
    <row r="7" spans="1:3" x14ac:dyDescent="0.25">
      <c r="A7" s="4" t="s">
        <v>1</v>
      </c>
      <c r="B7" s="35">
        <f>Investeringer!F3</f>
        <v>597996.32215284707</v>
      </c>
      <c r="C7" t="s">
        <v>11</v>
      </c>
    </row>
    <row r="8" spans="1:3" x14ac:dyDescent="0.25">
      <c r="A8" s="4" t="s">
        <v>2</v>
      </c>
      <c r="B8" s="35">
        <f>Investeringer!G3</f>
        <v>72333.333333333343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3192</v>
      </c>
      <c r="C9" t="s">
        <v>11</v>
      </c>
    </row>
    <row r="10" spans="1:3" s="22" customFormat="1" x14ac:dyDescent="0.25">
      <c r="A10" s="3" t="s">
        <v>48</v>
      </c>
      <c r="B10" s="48">
        <f>SUM(B6:B9)</f>
        <v>2230885.9383947384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omkostninger'!N2</f>
        <v>2059004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2059004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6508598.4494694043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6566210.8707085103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2099952</v>
      </c>
      <c r="C2" s="49">
        <v>0</v>
      </c>
      <c r="D2" s="49">
        <f>B2+C2</f>
        <v>2099952</v>
      </c>
      <c r="E2" s="50">
        <f>D2</f>
        <v>2099952</v>
      </c>
      <c r="F2" s="49">
        <v>2282583.505657007</v>
      </c>
      <c r="G2" s="49">
        <v>0</v>
      </c>
      <c r="H2" s="49">
        <f>F2-G2</f>
        <v>2282583.505657007</v>
      </c>
      <c r="I2" s="49">
        <f>AVERAGEIF(E2:E4,"&lt;&gt;0")</f>
        <v>2123449.2936119996</v>
      </c>
      <c r="J2" s="49">
        <v>1292788.2823545372</v>
      </c>
      <c r="K2" s="39">
        <f>IF(H2&gt;I2,IF(I2&gt;J2,I2,J2),H2)</f>
        <v>2123449.2936119996</v>
      </c>
    </row>
    <row r="3" spans="1:11" s="23" customFormat="1" x14ac:dyDescent="0.25">
      <c r="A3" s="28">
        <v>2014</v>
      </c>
      <c r="B3" s="49">
        <v>1947958</v>
      </c>
      <c r="C3" s="49"/>
      <c r="D3" s="49">
        <f t="shared" ref="D3:D4" si="0">B3+C3</f>
        <v>1947958</v>
      </c>
      <c r="E3" s="50">
        <f>D3*Pristalsregulering!C7</f>
        <v>1949516.3663999999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2284753</v>
      </c>
      <c r="C4" s="49"/>
      <c r="D4" s="49">
        <f t="shared" si="0"/>
        <v>2284753</v>
      </c>
      <c r="E4" s="50">
        <f>D4*Pristalsregulering!$C$6*Pristalsregulering!$C$7</f>
        <v>2320879.5144359996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3" width="30.7109375" style="55" customWidth="1"/>
    <col min="4" max="4" width="30.7109375" style="76" customWidth="1"/>
    <col min="5" max="5" width="30.7109375" style="55" customWidth="1"/>
    <col min="6" max="6" width="9.140625" hidden="1" customWidth="1"/>
    <col min="7" max="110" width="0" hidden="1" customWidth="1"/>
    <col min="111" max="111" width="9.140625" hidden="1" customWidth="1"/>
    <col min="112" max="117" width="0" hidden="1" customWidth="1"/>
    <col min="118" max="118" width="9.140625" hidden="1" customWidth="1"/>
    <col min="119" max="222" width="0" hidden="1" customWidth="1"/>
    <col min="223" max="223" width="9.140625" hidden="1" customWidth="1"/>
    <col min="224" max="229" width="0" hidden="1" customWidth="1"/>
    <col min="230" max="230" width="9.140625" hidden="1" customWidth="1"/>
    <col min="231" max="334" width="0" hidden="1" customWidth="1"/>
    <col min="335" max="335" width="9.140625" hidden="1" customWidth="1"/>
    <col min="336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72</v>
      </c>
      <c r="C1" s="63" t="s">
        <v>73</v>
      </c>
      <c r="D1" s="73" t="s">
        <v>74</v>
      </c>
      <c r="E1" s="63"/>
    </row>
    <row r="2" spans="1:5" ht="15.75" thickTop="1" x14ac:dyDescent="0.25">
      <c r="A2" s="17" t="s">
        <v>13</v>
      </c>
      <c r="B2" s="34" t="s">
        <v>22</v>
      </c>
      <c r="C2" s="56" t="s">
        <v>22</v>
      </c>
      <c r="D2" s="74" t="s">
        <v>22</v>
      </c>
      <c r="E2" s="53" t="s">
        <v>23</v>
      </c>
    </row>
    <row r="3" spans="1:5" s="22" customFormat="1" x14ac:dyDescent="0.25">
      <c r="A3" s="28">
        <v>2016</v>
      </c>
      <c r="B3" s="72"/>
      <c r="C3" s="45">
        <f>B3</f>
        <v>0</v>
      </c>
      <c r="D3" s="75">
        <f>IF(C4=0,0,AVERAGEIF(C4:C6,"&lt;&gt;0"))+C3</f>
        <v>60660.0524</v>
      </c>
      <c r="E3" s="57">
        <f>SUM(D3:D3)</f>
        <v>60660.0524</v>
      </c>
    </row>
    <row r="4" spans="1:5" x14ac:dyDescent="0.25">
      <c r="A4" s="28">
        <v>2015</v>
      </c>
      <c r="B4" s="35">
        <v>62392</v>
      </c>
      <c r="C4" s="45">
        <f>B4</f>
        <v>62392</v>
      </c>
      <c r="D4" s="75"/>
      <c r="E4" s="54"/>
    </row>
    <row r="5" spans="1:5" x14ac:dyDescent="0.25">
      <c r="A5" s="28">
        <v>2014</v>
      </c>
      <c r="B5" s="35">
        <v>58881</v>
      </c>
      <c r="C5" s="45">
        <f>B5*Pristalsregulering!$C$7</f>
        <v>58928.104799999994</v>
      </c>
      <c r="D5" s="75"/>
      <c r="E5" s="45"/>
    </row>
    <row r="6" spans="1:5" x14ac:dyDescent="0.25">
      <c r="A6" s="28">
        <v>2013</v>
      </c>
      <c r="B6" s="35"/>
      <c r="C6" s="45">
        <f>B6*Pristalsregulering!$C$7*Pristalsregulering!$C$6</f>
        <v>0</v>
      </c>
      <c r="D6" s="75"/>
      <c r="E6" s="45"/>
    </row>
    <row r="7" spans="1:5" hidden="1" x14ac:dyDescent="0.25"/>
    <row r="8" spans="1:5" hidden="1" x14ac:dyDescent="0.25"/>
    <row r="9" spans="1:5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54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16000</v>
      </c>
      <c r="C3" s="42">
        <v>13663</v>
      </c>
      <c r="D3" s="42">
        <v>0</v>
      </c>
      <c r="E3" s="41">
        <f>B3</f>
        <v>16000</v>
      </c>
      <c r="F3" s="42">
        <f t="shared" ref="F3:G3" si="0">C3</f>
        <v>13663</v>
      </c>
      <c r="G3" s="43">
        <f t="shared" si="0"/>
        <v>0</v>
      </c>
      <c r="H3" s="44">
        <f>IF(E3=0,0,AVERAGEIF(E3:E5,"&lt;&gt;0"))+IF(F3=0,0,AVERAGEIF(F3:F5,"&lt;&gt;0"))+IF(G3=0,0,AVERAGEIF(G3:G5,"&lt;&gt;0"))</f>
        <v>34599.165062666667</v>
      </c>
    </row>
    <row r="4" spans="1:8" x14ac:dyDescent="0.25">
      <c r="A4" s="31">
        <v>2014</v>
      </c>
      <c r="B4" s="41">
        <v>19000</v>
      </c>
      <c r="C4" s="42">
        <v>16151</v>
      </c>
      <c r="D4" s="42">
        <v>0</v>
      </c>
      <c r="E4" s="41">
        <f>B4*Pristalsregulering!$C$7</f>
        <v>19015.199999999997</v>
      </c>
      <c r="F4" s="42">
        <f>C4*Pristalsregulering!$C$7</f>
        <v>16163.920799999998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19000</v>
      </c>
      <c r="C5" s="42">
        <v>19349</v>
      </c>
      <c r="D5" s="42">
        <v>0</v>
      </c>
      <c r="E5" s="41">
        <f>B5*Pristalsregulering!$C$7*Pristalsregulering!$C$6</f>
        <v>19300.427999999996</v>
      </c>
      <c r="F5" s="42">
        <f>C5*Pristalsregulering!$C$7*Pristalsregulering!$C$6</f>
        <v>19654.946387999997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80" t="s">
        <v>67</v>
      </c>
      <c r="C1" s="80"/>
      <c r="D1" s="81"/>
      <c r="E1" s="82" t="s">
        <v>68</v>
      </c>
      <c r="F1" s="82"/>
      <c r="G1" s="82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1430482.0091443937</v>
      </c>
      <c r="C3" s="38">
        <v>582042.81666666653</v>
      </c>
      <c r="D3" s="40">
        <v>72333.333333333343</v>
      </c>
      <c r="E3" s="35">
        <f>B3*Pristalsregulering!C2*Pristalsregulering!C3*Pristalsregulering!C4*Pristalsregulering!C5*Pristalsregulering!C6*Pristalsregulering!C7</f>
        <v>1557364.2829085577</v>
      </c>
      <c r="F3" s="35">
        <v>597996.32215284707</v>
      </c>
      <c r="G3" s="35">
        <f>D3</f>
        <v>72333.333333333343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41</v>
      </c>
      <c r="C1" s="78"/>
      <c r="D1" s="78"/>
      <c r="E1" s="78"/>
      <c r="F1" s="79" t="s">
        <v>55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3192</v>
      </c>
      <c r="D3" s="38">
        <v>0</v>
      </c>
      <c r="E3" s="40">
        <v>0</v>
      </c>
      <c r="F3" s="38">
        <f>B3</f>
        <v>0</v>
      </c>
      <c r="G3" s="38">
        <f>C3</f>
        <v>3192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3192</v>
      </c>
      <c r="L3" s="43">
        <f>AVERAGE(H3:H5)+AVERAGE(I3:I5)</f>
        <v>0</v>
      </c>
      <c r="M3" s="44">
        <f>SUM(J3:L3)</f>
        <v>3192</v>
      </c>
      <c r="N3" s="23"/>
    </row>
    <row r="4" spans="1:14" x14ac:dyDescent="0.25">
      <c r="A4" s="28">
        <v>2014</v>
      </c>
      <c r="B4" s="45">
        <v>0</v>
      </c>
      <c r="C4" s="38">
        <v>9737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9744.7895999999982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23611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23984.337131999993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19.140625" style="25" bestFit="1" customWidth="1"/>
    <col min="11" max="11" width="44.5703125" style="25" bestFit="1" customWidth="1"/>
    <col min="12" max="12" width="44.5703125" style="25" customWidth="1"/>
    <col min="13" max="13" width="16.85546875" style="31" bestFit="1" customWidth="1"/>
    <col min="14" max="14" width="15.7109375" style="25" customWidth="1"/>
    <col min="15" max="17" width="0" style="25" hidden="1" customWidth="1"/>
    <col min="18" max="16384" width="9.140625" style="25" hidden="1"/>
  </cols>
  <sheetData>
    <row r="1" spans="1:14" s="21" customFormat="1" ht="15.75" thickBot="1" x14ac:dyDescent="0.3">
      <c r="A1" s="12" t="s">
        <v>13</v>
      </c>
      <c r="B1" s="66" t="s">
        <v>30</v>
      </c>
      <c r="C1" s="66" t="s">
        <v>31</v>
      </c>
      <c r="D1" s="66" t="s">
        <v>32</v>
      </c>
      <c r="E1" s="66" t="s">
        <v>33</v>
      </c>
      <c r="F1" s="66" t="s">
        <v>34</v>
      </c>
      <c r="G1" s="66" t="s">
        <v>35</v>
      </c>
      <c r="H1" s="66" t="s">
        <v>36</v>
      </c>
      <c r="I1" s="66" t="s">
        <v>37</v>
      </c>
      <c r="J1" s="66" t="s">
        <v>38</v>
      </c>
      <c r="K1" s="66" t="s">
        <v>39</v>
      </c>
      <c r="L1" s="66" t="s">
        <v>56</v>
      </c>
      <c r="M1" s="67" t="s">
        <v>40</v>
      </c>
      <c r="N1" s="14" t="s">
        <v>28</v>
      </c>
    </row>
    <row r="2" spans="1:14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0</v>
      </c>
      <c r="F2" s="42">
        <v>0</v>
      </c>
      <c r="G2" s="42">
        <v>2026481</v>
      </c>
      <c r="H2" s="42" t="s">
        <v>47</v>
      </c>
      <c r="I2" s="42">
        <v>0</v>
      </c>
      <c r="J2" s="42">
        <v>0</v>
      </c>
      <c r="K2" s="42">
        <v>0</v>
      </c>
      <c r="L2" s="42"/>
      <c r="M2" s="43"/>
      <c r="N2" s="44">
        <f>SUM(B2:M2)</f>
        <v>2059004</v>
      </c>
    </row>
    <row r="3" spans="1:14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4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4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  <c r="K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2016-09-29T12:12:17Z</dcterms:modified>
</cp:coreProperties>
</file>