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TK Kloak AS (S049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calcPr calcId="162913"/>
</workbook>
</file>

<file path=xl/calcChain.xml><?xml version="1.0" encoding="utf-8"?>
<calcChain xmlns="http://schemas.openxmlformats.org/spreadsheetml/2006/main">
  <c r="G21" i="30" l="1"/>
  <c r="D37" i="27" l="1"/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28" i="30" s="1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<sst xmlns="http://schemas.openxmlformats.org/spreadsheetml/2006/main" count="704" uniqueCount="285">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</sst>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64" fontId="0" fillId="2" borderId="0" xfId="1" applyFont="1" applyFill="1" applyProtection="1"/>
    <xf numFmtId="165" fontId="0" fillId="2" borderId="0" xfId="0" applyNumberFormat="1" applyFill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200">
          <cell r="CE200">
            <v>-244982.02683861699</v>
          </cell>
          <cell r="CK200">
            <v>12300.523236239327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4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5">
      <c r="A8" s="1"/>
      <c r="B8" s="1"/>
      <c r="C8" s="4"/>
      <c r="D8" s="88" t="s">
        <v>283</v>
      </c>
      <c r="E8" s="88"/>
      <c r="F8" s="88"/>
      <c r="G8" s="8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7" t="s">
        <v>5</v>
      </c>
      <c r="E11" s="87"/>
      <c r="F11" s="87"/>
      <c r="G11" s="8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80" t="s">
        <v>245</v>
      </c>
      <c r="E13" s="81"/>
      <c r="F13" s="81"/>
      <c r="G13" s="82"/>
      <c r="H13" s="1"/>
      <c r="I13" s="1"/>
    </row>
    <row r="14" spans="1:9" x14ac:dyDescent="0.45">
      <c r="A14" s="1"/>
      <c r="B14" s="1"/>
      <c r="C14" s="6" t="s">
        <v>17</v>
      </c>
      <c r="D14" s="80" t="s">
        <v>246</v>
      </c>
      <c r="E14" s="81"/>
      <c r="F14" s="81"/>
      <c r="G14" s="82"/>
      <c r="H14" s="1"/>
      <c r="I14" s="1"/>
    </row>
    <row r="15" spans="1:9" x14ac:dyDescent="0.45">
      <c r="A15" s="1"/>
      <c r="B15" s="1"/>
      <c r="C15" s="6" t="s">
        <v>37</v>
      </c>
      <c r="D15" s="80" t="s">
        <v>160</v>
      </c>
      <c r="E15" s="81"/>
      <c r="F15" s="81"/>
      <c r="G15" s="82"/>
      <c r="H15" s="1"/>
      <c r="I15" s="1"/>
    </row>
    <row r="16" spans="1:9" x14ac:dyDescent="0.45">
      <c r="A16" s="1"/>
      <c r="B16" s="1"/>
      <c r="C16" s="6" t="s">
        <v>38</v>
      </c>
      <c r="D16" s="80" t="s">
        <v>247</v>
      </c>
      <c r="E16" s="81"/>
      <c r="F16" s="81"/>
      <c r="G16" s="82"/>
      <c r="H16" s="1"/>
      <c r="I16" s="1"/>
    </row>
    <row r="17" spans="1:9" x14ac:dyDescent="0.45">
      <c r="A17" s="1"/>
      <c r="B17" s="1"/>
      <c r="C17" s="6" t="s">
        <v>144</v>
      </c>
      <c r="D17" s="80" t="s">
        <v>248</v>
      </c>
      <c r="E17" s="81"/>
      <c r="F17" s="81"/>
      <c r="G17" s="82"/>
      <c r="H17" s="1"/>
      <c r="I17" s="1"/>
    </row>
    <row r="18" spans="1:9" x14ac:dyDescent="0.45">
      <c r="A18" s="1"/>
      <c r="B18" s="1"/>
      <c r="C18" s="6" t="s">
        <v>124</v>
      </c>
      <c r="D18" s="77" t="s">
        <v>110</v>
      </c>
      <c r="E18" s="78"/>
      <c r="F18" s="78"/>
      <c r="G18" s="79"/>
      <c r="H18" s="1"/>
      <c r="I18" s="1"/>
    </row>
    <row r="19" spans="1:9" x14ac:dyDescent="0.45">
      <c r="A19" s="1"/>
      <c r="B19" s="1"/>
      <c r="C19" s="6" t="s">
        <v>125</v>
      </c>
      <c r="D19" s="77" t="s">
        <v>111</v>
      </c>
      <c r="E19" s="78"/>
      <c r="F19" s="78"/>
      <c r="G19" s="79"/>
      <c r="H19" s="1"/>
      <c r="I19" s="1"/>
    </row>
    <row r="20" spans="1:9" x14ac:dyDescent="0.45">
      <c r="A20" s="1"/>
      <c r="B20" s="1"/>
      <c r="C20" s="6" t="s">
        <v>7</v>
      </c>
      <c r="D20" s="77" t="s">
        <v>10</v>
      </c>
      <c r="E20" s="78"/>
      <c r="F20" s="78"/>
      <c r="G20" s="79"/>
      <c r="H20" s="1"/>
      <c r="I20" s="1"/>
    </row>
    <row r="21" spans="1:9" x14ac:dyDescent="0.45">
      <c r="A21" s="1"/>
      <c r="B21" s="1"/>
      <c r="C21" s="6" t="s">
        <v>126</v>
      </c>
      <c r="D21" s="84" t="s">
        <v>13</v>
      </c>
      <c r="E21" s="85"/>
      <c r="F21" s="85"/>
      <c r="G21" s="86"/>
      <c r="H21" s="1"/>
      <c r="I21" s="1"/>
    </row>
    <row r="22" spans="1:9" x14ac:dyDescent="0.45">
      <c r="A22" s="1"/>
      <c r="B22" s="1"/>
      <c r="C22" s="6" t="s">
        <v>91</v>
      </c>
      <c r="D22" s="71" t="s">
        <v>249</v>
      </c>
      <c r="E22" s="72"/>
      <c r="F22" s="72"/>
      <c r="G22" s="73"/>
      <c r="H22" s="1"/>
      <c r="I22" s="1"/>
    </row>
    <row r="23" spans="1:9" x14ac:dyDescent="0.45">
      <c r="A23" s="1"/>
      <c r="B23" s="1"/>
      <c r="C23" s="6" t="s">
        <v>8</v>
      </c>
      <c r="D23" s="71" t="s">
        <v>195</v>
      </c>
      <c r="E23" s="72"/>
      <c r="F23" s="72"/>
      <c r="G23" s="73"/>
      <c r="H23" s="1"/>
      <c r="I23" s="1"/>
    </row>
    <row r="24" spans="1:9" x14ac:dyDescent="0.4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45">
      <c r="A25" s="1"/>
      <c r="B25" s="1"/>
      <c r="C25" s="6" t="s">
        <v>127</v>
      </c>
      <c r="D25" s="71" t="s">
        <v>92</v>
      </c>
      <c r="E25" s="72"/>
      <c r="F25" s="72"/>
      <c r="G25" s="73"/>
      <c r="H25" s="1"/>
      <c r="I25" s="1"/>
    </row>
    <row r="26" spans="1:9" x14ac:dyDescent="0.45">
      <c r="A26" s="1"/>
      <c r="B26" s="1"/>
      <c r="C26" s="6" t="s">
        <v>128</v>
      </c>
      <c r="D26" s="71" t="s">
        <v>93</v>
      </c>
      <c r="E26" s="72"/>
      <c r="F26" s="72"/>
      <c r="G26" s="73"/>
      <c r="H26" s="1"/>
      <c r="I26" s="1"/>
    </row>
    <row r="27" spans="1:9" x14ac:dyDescent="0.45">
      <c r="A27" s="1"/>
      <c r="B27" s="1"/>
      <c r="C27" s="6" t="s">
        <v>129</v>
      </c>
      <c r="D27" s="71" t="s">
        <v>94</v>
      </c>
      <c r="E27" s="72"/>
      <c r="F27" s="72"/>
      <c r="G27" s="73"/>
      <c r="H27" s="1"/>
      <c r="I27" s="1"/>
    </row>
    <row r="28" spans="1:9" x14ac:dyDescent="0.45">
      <c r="A28" s="1"/>
      <c r="B28" s="1"/>
      <c r="C28" s="6" t="s">
        <v>16</v>
      </c>
      <c r="D28" s="71" t="s">
        <v>161</v>
      </c>
      <c r="E28" s="72"/>
      <c r="F28" s="72"/>
      <c r="G28" s="73"/>
      <c r="H28" s="1"/>
      <c r="I28" s="1"/>
    </row>
    <row r="29" spans="1:9" x14ac:dyDescent="0.4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45">
      <c r="A30" s="1"/>
      <c r="B30" s="1"/>
      <c r="C30" s="6" t="s">
        <v>42</v>
      </c>
      <c r="D30" s="74" t="s">
        <v>123</v>
      </c>
      <c r="E30" s="75"/>
      <c r="F30" s="75"/>
      <c r="G30" s="7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Drp/YVTA3SN+yjLrrr4bQw/fFqiqcZmqsbXTqg7/4jLe5rqX5SgXRkre48eY1KgvhbZEA50c42EDb4gqXQZLA==" saltValue="n/iwnvz3k+NzpGXLUyGn9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9" t="s">
        <v>132</v>
      </c>
      <c r="C3" s="89"/>
      <c r="D3" s="89"/>
      <c r="E3" s="1"/>
      <c r="F3" s="1"/>
    </row>
    <row r="4" spans="1:6" ht="15" customHeight="1" x14ac:dyDescent="0.45">
      <c r="A4" s="1"/>
      <c r="B4" s="89"/>
      <c r="C4" s="89"/>
      <c r="D4" s="8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1" t="s">
        <v>208</v>
      </c>
      <c r="C8" s="102"/>
      <c r="D8" s="103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4" t="s">
        <v>262</v>
      </c>
      <c r="C10" s="9">
        <v>156634</v>
      </c>
      <c r="D10" s="14" t="s">
        <v>3</v>
      </c>
      <c r="E10" s="1"/>
      <c r="F10" s="1"/>
    </row>
    <row r="11" spans="1:6" x14ac:dyDescent="0.45">
      <c r="A11" s="1"/>
      <c r="B11" s="64" t="s">
        <v>263</v>
      </c>
      <c r="C11" s="9">
        <v>85434</v>
      </c>
      <c r="D11" s="14" t="s">
        <v>3</v>
      </c>
      <c r="E11" s="1"/>
      <c r="F11" s="1"/>
    </row>
    <row r="12" spans="1:6" x14ac:dyDescent="0.45">
      <c r="A12" s="1"/>
      <c r="B12" s="64" t="s">
        <v>264</v>
      </c>
      <c r="C12" s="9">
        <v>16726449</v>
      </c>
      <c r="D12" s="14" t="s">
        <v>3</v>
      </c>
      <c r="E12" s="1"/>
      <c r="F12" s="1"/>
    </row>
    <row r="13" spans="1:6" x14ac:dyDescent="0.45">
      <c r="A13" s="1"/>
      <c r="B13" s="64" t="s">
        <v>265</v>
      </c>
      <c r="C13" s="9">
        <v>17716.830000000002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16986233.829999998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17098527.95336441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01" t="s">
        <v>142</v>
      </c>
      <c r="C18" s="102"/>
      <c r="D18" s="103"/>
      <c r="E18" s="1"/>
      <c r="F18" s="1"/>
    </row>
    <row r="19" spans="1:6" x14ac:dyDescent="0.45">
      <c r="A19" s="1"/>
      <c r="B19" s="64" t="s">
        <v>116</v>
      </c>
      <c r="C19" s="9">
        <v>313494.69418130058</v>
      </c>
      <c r="D19" s="14" t="s">
        <v>3</v>
      </c>
      <c r="E19" s="1"/>
      <c r="F19" s="1"/>
    </row>
    <row r="20" spans="1:6" x14ac:dyDescent="0.45">
      <c r="A20" s="1"/>
      <c r="B20" s="64" t="s">
        <v>117</v>
      </c>
      <c r="C20" s="9">
        <v>313948.6098162448</v>
      </c>
      <c r="D20" s="14" t="s">
        <v>3</v>
      </c>
      <c r="E20" s="1"/>
      <c r="F20" s="1"/>
    </row>
    <row r="21" spans="1:6" x14ac:dyDescent="0.45">
      <c r="A21" s="1"/>
      <c r="B21" s="64" t="s">
        <v>154</v>
      </c>
      <c r="C21" s="9">
        <v>314409.33418571315</v>
      </c>
      <c r="D21" s="14" t="s">
        <v>3</v>
      </c>
      <c r="E21" s="1"/>
      <c r="F21" s="1"/>
    </row>
    <row r="22" spans="1:6" x14ac:dyDescent="0.45">
      <c r="A22" s="1"/>
      <c r="B22" s="64" t="s">
        <v>211</v>
      </c>
      <c r="C22" s="9">
        <v>314876.9694207235</v>
      </c>
      <c r="D22" s="14" t="s">
        <v>3</v>
      </c>
      <c r="E22" s="1"/>
      <c r="F22" s="1"/>
    </row>
    <row r="23" spans="1:6" x14ac:dyDescent="0.45">
      <c r="A23" s="1"/>
      <c r="B23" s="101"/>
      <c r="C23" s="102"/>
      <c r="D23" s="103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01" t="s">
        <v>115</v>
      </c>
      <c r="C26" s="102"/>
      <c r="D26" s="103"/>
      <c r="E26" s="1"/>
      <c r="F26" s="1"/>
    </row>
    <row r="27" spans="1:6" x14ac:dyDescent="0.45">
      <c r="A27" s="1"/>
      <c r="B27" s="64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4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4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4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101"/>
      <c r="C31" s="102"/>
      <c r="D31" s="103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J7Jn3d34V1Cgb4flr00lrEVuEpuDn7mYsqDVjRZVPuDO220g6lCnMpJzJ4Sx0klYwaWl2OQC0vpuHfCxF8zokQ==" saltValue="YJVPTjcLpHWIfCk8C4ryx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4" t="s">
        <v>212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ht="15" customHeight="1" x14ac:dyDescent="0.45">
      <c r="A5" s="1"/>
      <c r="B5" s="60"/>
      <c r="C5" s="60"/>
      <c r="D5" s="60"/>
      <c r="E5" s="60"/>
      <c r="F5" s="60"/>
      <c r="G5" s="1"/>
    </row>
    <row r="6" spans="1:7" ht="15" customHeight="1" x14ac:dyDescent="0.45">
      <c r="A6" s="1"/>
      <c r="B6" s="60"/>
      <c r="C6" s="60"/>
      <c r="D6" s="60"/>
      <c r="E6" s="60"/>
      <c r="F6" s="6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267</v>
      </c>
      <c r="C8" s="102"/>
      <c r="D8" s="102"/>
      <c r="E8" s="102"/>
      <c r="F8" s="103"/>
      <c r="G8" s="1"/>
    </row>
    <row r="9" spans="1:7" x14ac:dyDescent="0.45">
      <c r="A9" s="1"/>
      <c r="B9" s="106" t="s">
        <v>268</v>
      </c>
      <c r="C9" s="107"/>
      <c r="D9" s="108"/>
      <c r="E9" s="9">
        <v>36065452.181761399</v>
      </c>
      <c r="F9" s="14" t="s">
        <v>3</v>
      </c>
      <c r="G9" s="1"/>
    </row>
    <row r="10" spans="1:7" x14ac:dyDescent="0.45">
      <c r="A10" s="1"/>
      <c r="B10" s="106" t="s">
        <v>269</v>
      </c>
      <c r="C10" s="107"/>
      <c r="D10" s="108"/>
      <c r="E10" s="9">
        <v>42854655.432076856</v>
      </c>
      <c r="F10" s="14" t="s">
        <v>3</v>
      </c>
      <c r="G10" s="1"/>
    </row>
    <row r="11" spans="1:7" x14ac:dyDescent="0.45">
      <c r="A11" s="1"/>
      <c r="B11" s="106" t="s">
        <v>270</v>
      </c>
      <c r="C11" s="107"/>
      <c r="D11" s="108"/>
      <c r="E11" s="9">
        <v>42854655.432076856</v>
      </c>
      <c r="F11" s="14" t="s">
        <v>3</v>
      </c>
      <c r="G11" s="1"/>
    </row>
    <row r="12" spans="1:7" x14ac:dyDescent="0.45">
      <c r="A12" s="1"/>
      <c r="B12" s="106" t="s">
        <v>271</v>
      </c>
      <c r="C12" s="107"/>
      <c r="D12" s="108"/>
      <c r="E12" s="9">
        <v>23733947.133426256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1" t="s">
        <v>272</v>
      </c>
      <c r="C14" s="92"/>
      <c r="D14" s="92"/>
      <c r="E14" s="92"/>
      <c r="F14" s="93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1" t="s">
        <v>273</v>
      </c>
      <c r="C16" s="102"/>
      <c r="D16" s="102"/>
      <c r="E16" s="102"/>
      <c r="F16" s="103"/>
      <c r="G16" s="1"/>
    </row>
    <row r="17" spans="1:7" x14ac:dyDescent="0.45">
      <c r="A17" s="1"/>
      <c r="B17" s="106" t="s">
        <v>274</v>
      </c>
      <c r="C17" s="107"/>
      <c r="D17" s="108"/>
      <c r="E17" s="9">
        <v>0</v>
      </c>
      <c r="F17" s="14" t="s">
        <v>3</v>
      </c>
      <c r="G17" s="1"/>
    </row>
    <row r="18" spans="1:7" x14ac:dyDescent="0.45">
      <c r="A18" s="1"/>
      <c r="B18" s="106" t="s">
        <v>275</v>
      </c>
      <c r="C18" s="107"/>
      <c r="D18" s="108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1" t="s">
        <v>276</v>
      </c>
      <c r="C20" s="92"/>
      <c r="D20" s="92"/>
      <c r="E20" s="92"/>
      <c r="F20" s="93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1" t="s">
        <v>214</v>
      </c>
      <c r="C23" s="62"/>
      <c r="D23" s="63"/>
      <c r="E23" s="9">
        <v>64987371.548665062</v>
      </c>
      <c r="F23" s="14" t="s">
        <v>3</v>
      </c>
      <c r="G23" s="1"/>
    </row>
    <row r="24" spans="1:7" x14ac:dyDescent="0.45">
      <c r="A24" s="1"/>
      <c r="B24" s="61" t="s">
        <v>215</v>
      </c>
      <c r="C24" s="62"/>
      <c r="D24" s="63"/>
      <c r="E24" s="9">
        <v>45805080</v>
      </c>
      <c r="F24" s="14" t="s">
        <v>3</v>
      </c>
      <c r="G24" s="1"/>
    </row>
    <row r="25" spans="1:7" x14ac:dyDescent="0.4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45">
      <c r="A26" s="1"/>
      <c r="B26" s="58" t="s">
        <v>277</v>
      </c>
      <c r="C26" s="59"/>
      <c r="D26" s="66"/>
      <c r="E26" s="48">
        <f>E23-(E24-E25)</f>
        <v>19182291.548665062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01" t="s">
        <v>186</v>
      </c>
      <c r="C30" s="102"/>
      <c r="D30" s="102"/>
      <c r="E30" s="102"/>
      <c r="F30" s="103"/>
      <c r="G30" s="1"/>
    </row>
    <row r="31" spans="1:7" x14ac:dyDescent="0.45">
      <c r="A31" s="1"/>
      <c r="B31" s="122" t="s">
        <v>281</v>
      </c>
      <c r="C31" s="123"/>
      <c r="D31" s="124"/>
      <c r="E31" s="9">
        <v>3</v>
      </c>
      <c r="F31" s="14"/>
      <c r="G31" s="1"/>
    </row>
    <row r="32" spans="1:7" x14ac:dyDescent="0.45">
      <c r="A32" s="1"/>
      <c r="B32" s="122" t="s">
        <v>187</v>
      </c>
      <c r="C32" s="123"/>
      <c r="D32" s="124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2" t="s">
        <v>120</v>
      </c>
      <c r="C33" s="123"/>
      <c r="D33" s="124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1" t="s">
        <v>280</v>
      </c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na+OvEUHWEi+ZYuYofvkPo/CTCzmALU2BBXxI+7RbKQzGKjI1nnhsAnr2AaSBKQRc0yGm1kUxpnXlt72zcqPoA==" saltValue="Rn5u80gITzeC0ascmMZZBg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4" t="s">
        <v>216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1" t="s">
        <v>217</v>
      </c>
      <c r="C9" s="102"/>
      <c r="D9" s="102"/>
      <c r="E9" s="102"/>
      <c r="F9" s="103"/>
      <c r="G9" s="1"/>
    </row>
    <row r="10" spans="1:7" x14ac:dyDescent="0.45">
      <c r="A10" s="1"/>
      <c r="B10" s="91" t="s">
        <v>118</v>
      </c>
      <c r="C10" s="92"/>
      <c r="D10" s="93"/>
      <c r="E10" s="7">
        <v>460107.43950580579</v>
      </c>
      <c r="F10" s="8" t="s">
        <v>3</v>
      </c>
      <c r="G10" s="1"/>
    </row>
    <row r="11" spans="1:7" x14ac:dyDescent="0.45">
      <c r="A11" s="1"/>
      <c r="B11" s="106" t="s">
        <v>218</v>
      </c>
      <c r="C11" s="107"/>
      <c r="D11" s="108"/>
      <c r="E11" s="7">
        <v>0</v>
      </c>
      <c r="F11" s="8" t="s">
        <v>3</v>
      </c>
      <c r="G11" s="1"/>
    </row>
    <row r="12" spans="1:7" x14ac:dyDescent="0.45">
      <c r="A12" s="1"/>
      <c r="B12" s="104" t="s">
        <v>119</v>
      </c>
      <c r="C12" s="105"/>
      <c r="D12" s="125"/>
      <c r="E12" s="10">
        <f>E11-E10</f>
        <v>-460107.43950580579</v>
      </c>
      <c r="F12" s="11" t="s">
        <v>3</v>
      </c>
      <c r="G12" s="1"/>
    </row>
    <row r="13" spans="1:7" x14ac:dyDescent="0.45">
      <c r="A13" s="1"/>
      <c r="B13" s="101" t="s">
        <v>109</v>
      </c>
      <c r="C13" s="102"/>
      <c r="D13" s="102"/>
      <c r="E13" s="102"/>
      <c r="F13" s="103"/>
      <c r="G13" s="1"/>
    </row>
    <row r="14" spans="1:7" x14ac:dyDescent="0.45">
      <c r="A14" s="1"/>
      <c r="B14" s="106" t="s">
        <v>219</v>
      </c>
      <c r="C14" s="107"/>
      <c r="D14" s="108"/>
      <c r="E14" s="9">
        <v>312606.88811523491</v>
      </c>
      <c r="F14" s="8" t="s">
        <v>3</v>
      </c>
      <c r="G14" s="1"/>
    </row>
    <row r="15" spans="1:7" x14ac:dyDescent="0.45">
      <c r="A15" s="1"/>
      <c r="B15" s="91" t="s">
        <v>220</v>
      </c>
      <c r="C15" s="92"/>
      <c r="D15" s="93"/>
      <c r="E15" s="9">
        <v>274220.53000000003</v>
      </c>
      <c r="F15" s="8" t="s">
        <v>3</v>
      </c>
      <c r="G15" s="1"/>
    </row>
    <row r="16" spans="1:7" x14ac:dyDescent="0.45">
      <c r="A16" s="1"/>
      <c r="B16" s="104" t="s">
        <v>119</v>
      </c>
      <c r="C16" s="105"/>
      <c r="D16" s="125"/>
      <c r="E16" s="10">
        <f>E15-E14</f>
        <v>-38386.358115234878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-498493.79762104066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GBnimOJj2iui+qQfeuQTKBjE17s7oFVOYj1Mobb/08DFKst0Vw1EIYnzcs3uuskzL7PNufb0XXXlq4mHCWdTKQ==" saltValue="91zs9fmpy0UwxG9BXE1Mp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177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178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7" t="s">
        <v>282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1" t="s">
        <v>179</v>
      </c>
      <c r="C11" s="102"/>
      <c r="D11" s="10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dI9188OaAzY6f31Jv5kWRjHHwJNKKY2a/Vl0PQM034qpw56lnD+UkGE0w6DdXreefdmnd3FI0LN8MCdfBOqgg==" saltValue="iwpsCiuAqhvO4tA/KBRQf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Qk1GKwwQmEDK1t1Kxkw6/3f90CWQDWZ2+p8rCCl/caAejW33kxYZJ/czE3DRzVgcIX2uDRqYdxMbp7utpnnVQ==" saltValue="gX82/ErtLsIm1OnBkbrxJ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134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112</v>
      </c>
      <c r="C8" s="102"/>
      <c r="D8" s="102"/>
      <c r="E8" s="102"/>
      <c r="F8" s="103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1" t="s">
        <v>113</v>
      </c>
      <c r="C16" s="102"/>
      <c r="D16" s="102"/>
      <c r="E16" s="102"/>
      <c r="F16" s="103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1" t="s">
        <v>166</v>
      </c>
      <c r="C24" s="102"/>
      <c r="D24" s="102"/>
      <c r="E24" s="102"/>
      <c r="F24" s="103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1" t="s">
        <v>224</v>
      </c>
      <c r="C32" s="102"/>
      <c r="D32" s="102"/>
      <c r="E32" s="102"/>
      <c r="F32" s="103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LtBknwsIsFyHJOskPXUaNYrZeyadsxJrVHwTTY9gpzHTqJb7ueLMlltTPMRP7HyNd1JHhPsmTPDkL0oRliMXZQ==" saltValue="Qu/LvQ0nszhy4pHqDyx7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136</v>
      </c>
      <c r="C3" s="94"/>
      <c r="D3" s="94"/>
      <c r="E3" s="94"/>
      <c r="F3" s="94"/>
      <c r="G3" s="1"/>
    </row>
    <row r="4" spans="1:7" ht="1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94"/>
      <c r="C5" s="94"/>
      <c r="D5" s="94"/>
      <c r="E5" s="94"/>
      <c r="F5" s="9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103</v>
      </c>
      <c r="C8" s="102"/>
      <c r="D8" s="102"/>
      <c r="E8" s="102"/>
      <c r="F8" s="103"/>
      <c r="G8" s="1"/>
    </row>
    <row r="9" spans="1:7" x14ac:dyDescent="0.45">
      <c r="A9" s="1"/>
      <c r="B9" s="126" t="s">
        <v>226</v>
      </c>
      <c r="C9" s="127"/>
      <c r="D9" s="128"/>
      <c r="E9" s="9">
        <v>0</v>
      </c>
      <c r="F9" s="14" t="s">
        <v>3</v>
      </c>
      <c r="G9" s="1"/>
    </row>
    <row r="10" spans="1:7" x14ac:dyDescent="0.45">
      <c r="A10" s="1"/>
      <c r="B10" s="95" t="s">
        <v>10</v>
      </c>
      <c r="C10" s="96"/>
      <c r="D10" s="97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95" t="s">
        <v>26</v>
      </c>
      <c r="C11" s="96"/>
      <c r="D11" s="97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1" t="s">
        <v>105</v>
      </c>
      <c r="C12" s="102"/>
      <c r="D12" s="103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1" t="s">
        <v>104</v>
      </c>
      <c r="C14" s="102"/>
      <c r="D14" s="102"/>
      <c r="E14" s="102"/>
      <c r="F14" s="103"/>
      <c r="G14" s="1"/>
    </row>
    <row r="15" spans="1:7" ht="15" customHeight="1" x14ac:dyDescent="0.45">
      <c r="A15" s="1"/>
      <c r="B15" s="126" t="s">
        <v>226</v>
      </c>
      <c r="C15" s="127"/>
      <c r="D15" s="128"/>
      <c r="E15" s="9">
        <v>0</v>
      </c>
      <c r="F15" s="14" t="s">
        <v>3</v>
      </c>
      <c r="G15" s="1"/>
    </row>
    <row r="16" spans="1:7" x14ac:dyDescent="0.45">
      <c r="A16" s="1"/>
      <c r="B16" s="95" t="s">
        <v>10</v>
      </c>
      <c r="C16" s="96"/>
      <c r="D16" s="97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95" t="s">
        <v>26</v>
      </c>
      <c r="C17" s="96"/>
      <c r="D17" s="97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1" t="s">
        <v>106</v>
      </c>
      <c r="C18" s="102"/>
      <c r="D18" s="103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1" t="s">
        <v>155</v>
      </c>
      <c r="C20" s="102"/>
      <c r="D20" s="102"/>
      <c r="E20" s="102"/>
      <c r="F20" s="103"/>
      <c r="G20" s="1"/>
    </row>
    <row r="21" spans="1:7" ht="15" customHeight="1" x14ac:dyDescent="0.45">
      <c r="A21" s="1"/>
      <c r="B21" s="126" t="s">
        <v>226</v>
      </c>
      <c r="C21" s="127"/>
      <c r="D21" s="128"/>
      <c r="E21" s="9">
        <v>0</v>
      </c>
      <c r="F21" s="14" t="s">
        <v>3</v>
      </c>
      <c r="G21" s="1"/>
    </row>
    <row r="22" spans="1:7" x14ac:dyDescent="0.45">
      <c r="A22" s="1"/>
      <c r="B22" s="95" t="s">
        <v>10</v>
      </c>
      <c r="C22" s="96"/>
      <c r="D22" s="97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95" t="s">
        <v>26</v>
      </c>
      <c r="C23" s="96"/>
      <c r="D23" s="97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1" t="s">
        <v>156</v>
      </c>
      <c r="C24" s="102"/>
      <c r="D24" s="103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1" t="s">
        <v>227</v>
      </c>
      <c r="C26" s="102"/>
      <c r="D26" s="102"/>
      <c r="E26" s="102"/>
      <c r="F26" s="103"/>
      <c r="G26" s="1"/>
    </row>
    <row r="27" spans="1:7" ht="15" customHeight="1" x14ac:dyDescent="0.45">
      <c r="A27" s="1"/>
      <c r="B27" s="126" t="s">
        <v>226</v>
      </c>
      <c r="C27" s="127"/>
      <c r="D27" s="128"/>
      <c r="E27" s="9">
        <v>0</v>
      </c>
      <c r="F27" s="14" t="s">
        <v>3</v>
      </c>
      <c r="G27" s="1"/>
    </row>
    <row r="28" spans="1:7" x14ac:dyDescent="0.45">
      <c r="A28" s="1"/>
      <c r="B28" s="95" t="s">
        <v>10</v>
      </c>
      <c r="C28" s="96"/>
      <c r="D28" s="97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95" t="s">
        <v>26</v>
      </c>
      <c r="C29" s="96"/>
      <c r="D29" s="97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1" t="s">
        <v>228</v>
      </c>
      <c r="C30" s="102"/>
      <c r="D30" s="103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k0B+5Mm+RiyYez9lFrweYhRczDQtVQeQI0IzPH3py9w9DKVXDVn0pAGOM5Nxhi1i/uXwpx1bOsdz9VQzX8I9A==" saltValue="+d3ENRz9PcZCN5QlHyHw5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157</v>
      </c>
      <c r="C3" s="94"/>
      <c r="D3" s="94"/>
      <c r="E3" s="94"/>
      <c r="F3" s="94"/>
      <c r="G3" s="1"/>
    </row>
    <row r="4" spans="1:7" ht="25.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158</v>
      </c>
      <c r="C8" s="102"/>
      <c r="D8" s="102"/>
      <c r="E8" s="102"/>
      <c r="F8" s="103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U4PoPMfNeltWO1J2UAbHaHDJJd955x7RwmxP3OFGdYq+BwQf5AUFAtAd8BJiGidQZ6/nxrezcO7rB3odo2gpaA==" saltValue="s0gm06TGEdY94xUGsIWd0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133</v>
      </c>
      <c r="C3" s="94"/>
      <c r="D3" s="94"/>
      <c r="E3" s="94"/>
      <c r="F3" s="94"/>
      <c r="G3" s="1"/>
    </row>
    <row r="4" spans="1:7" ht="25.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1" t="s">
        <v>107</v>
      </c>
      <c r="C8" s="102"/>
      <c r="D8" s="102"/>
      <c r="E8" s="102"/>
      <c r="F8" s="103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1" t="s">
        <v>108</v>
      </c>
      <c r="C14" s="102"/>
      <c r="D14" s="102"/>
      <c r="E14" s="102"/>
      <c r="F14" s="103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1" t="s">
        <v>169</v>
      </c>
      <c r="C20" s="102"/>
      <c r="D20" s="102"/>
      <c r="E20" s="102"/>
      <c r="F20" s="103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1" t="s">
        <v>231</v>
      </c>
      <c r="C26" s="102"/>
      <c r="D26" s="102"/>
      <c r="E26" s="102"/>
      <c r="F26" s="103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p7nR7bxytbp89Bc83BJ0+bYZzWa7vRT+/uhSJ5nGT6eK+LUCn1vuRvxdwUDFz5vUAT4oljC4nQ/Q4EFmHBLCA==" saltValue="Uf33ii+v3hfPDbS5wwCBu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4" t="s">
        <v>189</v>
      </c>
      <c r="C3" s="94"/>
      <c r="D3" s="1"/>
    </row>
    <row r="4" spans="1:4" ht="25.5" customHeight="1" x14ac:dyDescent="0.45">
      <c r="A4" s="1"/>
      <c r="B4" s="94"/>
      <c r="C4" s="9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4" t="s">
        <v>137</v>
      </c>
      <c r="C9" s="26">
        <v>1.2699999999999999E-2</v>
      </c>
      <c r="D9" s="1"/>
    </row>
    <row r="10" spans="1:4" x14ac:dyDescent="0.45">
      <c r="A10" s="1"/>
      <c r="B10" s="64" t="s">
        <v>138</v>
      </c>
      <c r="C10" s="26">
        <v>1.7500000000000002E-2</v>
      </c>
      <c r="D10" s="1"/>
    </row>
    <row r="11" spans="1:4" x14ac:dyDescent="0.45">
      <c r="A11" s="1"/>
      <c r="B11" s="64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4" t="s">
        <v>253</v>
      </c>
      <c r="C14" s="69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4" t="s">
        <v>139</v>
      </c>
      <c r="C19" s="23">
        <v>9.1000000000000004E-3</v>
      </c>
      <c r="D19" s="1"/>
    </row>
    <row r="20" spans="1:4" x14ac:dyDescent="0.45">
      <c r="A20" s="1"/>
      <c r="B20" s="64" t="s">
        <v>190</v>
      </c>
      <c r="C20" s="23">
        <v>1.77E-2</v>
      </c>
      <c r="D20" s="1"/>
    </row>
    <row r="21" spans="1:4" x14ac:dyDescent="0.45">
      <c r="A21" s="1"/>
      <c r="B21" s="64" t="s">
        <v>191</v>
      </c>
      <c r="C21" s="23">
        <v>8.6999999999999994E-3</v>
      </c>
      <c r="D21" s="1"/>
    </row>
    <row r="22" spans="1:4" x14ac:dyDescent="0.45">
      <c r="A22" s="1"/>
      <c r="B22" s="64" t="s">
        <v>140</v>
      </c>
      <c r="C22" s="41">
        <v>2.8400000000000002E-2</v>
      </c>
      <c r="D22" s="1"/>
    </row>
    <row r="23" spans="1:4" x14ac:dyDescent="0.45">
      <c r="A23" s="1"/>
      <c r="B23" s="64" t="s">
        <v>192</v>
      </c>
      <c r="C23" s="41">
        <v>2.75E-2</v>
      </c>
      <c r="D23" s="1"/>
    </row>
    <row r="24" spans="1:4" x14ac:dyDescent="0.45">
      <c r="A24" s="1"/>
      <c r="B24" s="64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4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XT39SQywf+shCq2LezMG29bnDu33gzg+Ov7CkHOGhQxKqn27yT5EBQYh6JCAn9SzUmM0IYz72neF6rRyQFy8bg==" saltValue="t2CQNdPmW/v0zOMDHueoQ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194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49146722.268504418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162184.18348606458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drift'!G40</f>
        <v>-228780.36551298024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-577250.43652326451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48502875.649954237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17412022.64754571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-498493.79762104066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65416404.499878906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rnPCvDB0kTNFXADRZPc7xWpWlYOSWIkX2bRTblNWXIL6CH+Hv5Acd6cJDCC4WvysPW4LVS6hLCdrYW3g5Tscw==" saltValue="6B32urfI3KqBhSwLrRaDG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196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48502875.649954237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160059.48964484897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-224944.6339047896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-570583.86359192722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47867406.642102368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17468901.70542676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65336308.347529128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VRMhZ3Y7glLZUkIZkvjpWO1gS0bbWmqsL7dL1TVD+lVVobEia5ay88yEhIxyReSpUP3GOFUKQON0StWA4D3VAg==" saltValue="aVNn75U8q+Y9UBeHTH3t2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197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47867406.642102368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157962.44191893781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-221173.21217274194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-563994.28184472222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47240201.590003848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17525973.775011741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64766175.365015589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tI7pg/Px88CX49EhonAwYo1LFUPbm+A1Cax2/CwsV48l2lqjWS68G/0cHrBbIRCZlCl9ITulcFJlC08/uUn4fA==" saltValue="SIWxw9XIN+oNpKDZfdsD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198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23</v>
      </c>
      <c r="C5" s="90"/>
      <c r="D5" s="90"/>
      <c r="E5" s="1"/>
    </row>
    <row r="6" spans="1:5" x14ac:dyDescent="0.45">
      <c r="A6" s="1"/>
      <c r="B6" s="51"/>
      <c r="C6" s="51"/>
      <c r="D6" s="5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47240201.590003848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155892.66524701269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-217465.02209745377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-557480.80212278268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46621148.431030631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17583239.57290148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64204388.003932111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6A7XzYBZwFIegcJOIyb6NZs+bJoZCQ8qechI7nmfdgJnWBxMaqMl8/8gfO2vE1ZLbF4LgvLnyhcOn8YGOUv3iA==" saltValue="IZoT8N6EOtUPIjDvmsav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4" t="s">
        <v>250</v>
      </c>
      <c r="C3" s="94"/>
      <c r="D3" s="94"/>
      <c r="E3" s="94"/>
      <c r="F3" s="94"/>
      <c r="G3" s="1"/>
    </row>
    <row r="4" spans="1:7" ht="29.25" customHeight="1" x14ac:dyDescent="0.45">
      <c r="A4" s="1"/>
      <c r="B4" s="94"/>
      <c r="C4" s="94"/>
      <c r="D4" s="94"/>
      <c r="E4" s="94"/>
      <c r="F4" s="9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1" t="s">
        <v>25</v>
      </c>
      <c r="C9" s="92"/>
      <c r="D9" s="93"/>
      <c r="E9" s="7">
        <v>49892453.633057341</v>
      </c>
      <c r="F9" s="8" t="s">
        <v>3</v>
      </c>
      <c r="G9" s="1"/>
    </row>
    <row r="10" spans="1:7" ht="15" customHeight="1" x14ac:dyDescent="0.45">
      <c r="A10" s="1"/>
      <c r="B10" s="95" t="s">
        <v>43</v>
      </c>
      <c r="C10" s="96"/>
      <c r="D10" s="97"/>
      <c r="E10" s="7">
        <v>0</v>
      </c>
      <c r="F10" s="8" t="s">
        <v>3</v>
      </c>
      <c r="G10" s="1"/>
    </row>
    <row r="11" spans="1:7" ht="15" customHeight="1" x14ac:dyDescent="0.45">
      <c r="A11" s="1"/>
      <c r="B11" s="95" t="s">
        <v>44</v>
      </c>
      <c r="C11" s="96"/>
      <c r="D11" s="97"/>
      <c r="E11" s="9">
        <v>0</v>
      </c>
      <c r="F11" s="8" t="s">
        <v>3</v>
      </c>
      <c r="G11" s="1"/>
    </row>
    <row r="12" spans="1:7" ht="15" customHeight="1" x14ac:dyDescent="0.45">
      <c r="A12" s="1"/>
      <c r="B12" s="95" t="s">
        <v>29</v>
      </c>
      <c r="C12" s="96"/>
      <c r="D12" s="97"/>
      <c r="E12" s="9">
        <v>0</v>
      </c>
      <c r="F12" s="8" t="s">
        <v>3</v>
      </c>
      <c r="G12" s="1"/>
    </row>
    <row r="13" spans="1:7" ht="15" customHeight="1" x14ac:dyDescent="0.45">
      <c r="A13" s="1"/>
      <c r="B13" s="91" t="s">
        <v>28</v>
      </c>
      <c r="C13" s="92"/>
      <c r="D13" s="93"/>
      <c r="E13" s="9">
        <v>0</v>
      </c>
      <c r="F13" s="8" t="s">
        <v>3</v>
      </c>
      <c r="G13" s="1"/>
    </row>
    <row r="14" spans="1:7" ht="15" customHeight="1" x14ac:dyDescent="0.45">
      <c r="A14" s="1"/>
      <c r="B14" s="91" t="s">
        <v>31</v>
      </c>
      <c r="C14" s="92"/>
      <c r="D14" s="93"/>
      <c r="E14" s="9">
        <v>0</v>
      </c>
      <c r="F14" s="8" t="s">
        <v>3</v>
      </c>
      <c r="G14" s="1"/>
    </row>
    <row r="15" spans="1:7" ht="15" customHeight="1" x14ac:dyDescent="0.45">
      <c r="A15" s="1"/>
      <c r="B15" s="91" t="s">
        <v>30</v>
      </c>
      <c r="C15" s="92"/>
      <c r="D15" s="93"/>
      <c r="E15" s="9">
        <v>0</v>
      </c>
      <c r="F15" s="8" t="s">
        <v>3</v>
      </c>
      <c r="G15" s="1"/>
    </row>
    <row r="16" spans="1:7" ht="15" customHeight="1" x14ac:dyDescent="0.45">
      <c r="A16" s="1"/>
      <c r="B16" s="91" t="s">
        <v>20</v>
      </c>
      <c r="C16" s="92"/>
      <c r="D16" s="93"/>
      <c r="E16" s="9">
        <v>982881.33657122951</v>
      </c>
      <c r="F16" s="8" t="s">
        <v>3</v>
      </c>
      <c r="G16" s="1"/>
    </row>
    <row r="17" spans="1:7" ht="15" customHeight="1" x14ac:dyDescent="0.45">
      <c r="A17" s="1"/>
      <c r="B17" s="91" t="s">
        <v>10</v>
      </c>
      <c r="C17" s="92"/>
      <c r="D17" s="93"/>
      <c r="E17" s="9">
        <v>-359606.15907547815</v>
      </c>
      <c r="F17" s="8" t="s">
        <v>3</v>
      </c>
      <c r="G17" s="1"/>
    </row>
    <row r="18" spans="1:7" ht="15" customHeight="1" x14ac:dyDescent="0.45">
      <c r="A18" s="1"/>
      <c r="B18" s="91" t="s">
        <v>26</v>
      </c>
      <c r="C18" s="92"/>
      <c r="D18" s="93"/>
      <c r="E18" s="9">
        <f>-'Fane 4.1. Gen. krav - drift'!G34</f>
        <v>-232681.50360237766</v>
      </c>
      <c r="F18" s="8" t="s">
        <v>3</v>
      </c>
      <c r="G18" s="1"/>
    </row>
    <row r="19" spans="1:7" ht="15" customHeight="1" x14ac:dyDescent="0.45">
      <c r="A19" s="1"/>
      <c r="B19" s="91" t="s">
        <v>27</v>
      </c>
      <c r="C19" s="92"/>
      <c r="D19" s="93"/>
      <c r="E19" s="9">
        <f>-'Fane 4.2. Gen. krav - anlæg'!G31</f>
        <v>-1136325.0384463018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6"/>
      <c r="E20" s="10">
        <f>SUM(E9:E19)</f>
        <v>49146722.268504418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8" t="s">
        <v>13</v>
      </c>
      <c r="C22" s="99"/>
      <c r="D22" s="100"/>
      <c r="E22" s="10">
        <v>17504957.06877204</v>
      </c>
      <c r="F22" s="11" t="s">
        <v>3</v>
      </c>
      <c r="G22" s="1"/>
    </row>
    <row r="23" spans="1:7" ht="15" customHeight="1" x14ac:dyDescent="0.45">
      <c r="A23" s="1"/>
      <c r="B23" s="101" t="s">
        <v>94</v>
      </c>
      <c r="C23" s="102"/>
      <c r="D23" s="103"/>
      <c r="E23" s="32"/>
      <c r="F23" s="32"/>
      <c r="G23" s="1"/>
    </row>
    <row r="24" spans="1:7" ht="15" customHeight="1" x14ac:dyDescent="0.4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95" t="s">
        <v>89</v>
      </c>
      <c r="C26" s="96"/>
      <c r="D26" s="97"/>
      <c r="E26" s="9">
        <v>0</v>
      </c>
      <c r="F26" s="8" t="s">
        <v>3</v>
      </c>
      <c r="G26" s="1"/>
    </row>
    <row r="27" spans="1:7" ht="15" customHeight="1" x14ac:dyDescent="0.45">
      <c r="A27" s="1"/>
      <c r="B27" s="95" t="s">
        <v>90</v>
      </c>
      <c r="C27" s="96"/>
      <c r="D27" s="96"/>
      <c r="E27" s="9">
        <v>0</v>
      </c>
      <c r="F27" s="8" t="s">
        <v>3</v>
      </c>
      <c r="G27" s="1"/>
    </row>
    <row r="28" spans="1:7" ht="15" customHeight="1" x14ac:dyDescent="0.45">
      <c r="A28" s="1"/>
      <c r="B28" s="104" t="s">
        <v>95</v>
      </c>
      <c r="C28" s="105"/>
      <c r="D28" s="105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8" t="s">
        <v>185</v>
      </c>
      <c r="C30" s="99"/>
      <c r="D30" s="99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8" t="s">
        <v>148</v>
      </c>
      <c r="C32" s="99"/>
      <c r="D32" s="100"/>
      <c r="E32" s="10">
        <v>-468430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66183249.337276459</v>
      </c>
      <c r="F33" s="13" t="s">
        <v>3</v>
      </c>
      <c r="G33" s="1"/>
    </row>
    <row r="34" spans="1:7" ht="27" customHeight="1" x14ac:dyDescent="0.45">
      <c r="A34" s="1"/>
      <c r="B34" s="91" t="s">
        <v>252</v>
      </c>
      <c r="C34" s="92"/>
      <c r="D34" s="92"/>
      <c r="E34" s="92"/>
      <c r="F34" s="93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49">
        <f>'[1]ØR21-24'!$CE$200+'[1]ØR21-24'!$CK$200</f>
        <v>-232681.50360237766</v>
      </c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eamCGAu3UAA4Ic0yoTWFFgLBP5D1pzSsAmXGgSxJKDeTNmhw5PBbuWqZ8aWgJnh/lv8KuyNcCOBIAaMkUMNrfg==" saltValue="HC1nM2DeKsFR+3VdSLy2D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9.6640625" style="2" bestFit="1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94" t="s">
        <v>130</v>
      </c>
      <c r="C2" s="94"/>
      <c r="D2" s="94"/>
      <c r="E2" s="94"/>
      <c r="F2" s="94"/>
      <c r="G2" s="94"/>
      <c r="H2" s="94"/>
      <c r="I2" s="1"/>
    </row>
    <row r="3" spans="1:9" ht="28.5" customHeight="1" x14ac:dyDescent="0.45">
      <c r="A3" s="1"/>
      <c r="B3" s="94"/>
      <c r="C3" s="94"/>
      <c r="D3" s="94"/>
      <c r="E3" s="94"/>
      <c r="F3" s="94"/>
      <c r="G3" s="94"/>
      <c r="H3" s="94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101" t="s">
        <v>56</v>
      </c>
      <c r="C5" s="102"/>
      <c r="D5" s="102"/>
      <c r="E5" s="102"/>
      <c r="F5" s="102"/>
      <c r="G5" s="102"/>
      <c r="H5" s="103"/>
      <c r="I5" s="1"/>
    </row>
    <row r="6" spans="1:9" x14ac:dyDescent="0.45">
      <c r="A6" s="1"/>
      <c r="B6" s="106" t="s">
        <v>45</v>
      </c>
      <c r="C6" s="107"/>
      <c r="D6" s="107"/>
      <c r="E6" s="107"/>
      <c r="F6" s="108"/>
      <c r="G6" s="24">
        <v>11785774</v>
      </c>
      <c r="H6" s="14" t="s">
        <v>3</v>
      </c>
      <c r="I6" s="1"/>
    </row>
    <row r="7" spans="1:9" x14ac:dyDescent="0.45">
      <c r="A7" s="1"/>
      <c r="B7" s="91" t="s">
        <v>145</v>
      </c>
      <c r="C7" s="92"/>
      <c r="D7" s="92"/>
      <c r="E7" s="92"/>
      <c r="F7" s="93"/>
      <c r="G7" s="24">
        <v>196873</v>
      </c>
      <c r="H7" s="14" t="s">
        <v>3</v>
      </c>
      <c r="I7" s="1"/>
    </row>
    <row r="8" spans="1:9" x14ac:dyDescent="0.45">
      <c r="A8" s="1"/>
      <c r="B8" s="106" t="s">
        <v>46</v>
      </c>
      <c r="C8" s="107"/>
      <c r="D8" s="107"/>
      <c r="E8" s="107"/>
      <c r="F8" s="108"/>
      <c r="G8" s="24">
        <f>SUM(G6:G7)*'Fane 14. Nøgletal'!C29</f>
        <v>239652.94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101" t="s">
        <v>57</v>
      </c>
      <c r="C11" s="102"/>
      <c r="D11" s="102"/>
      <c r="E11" s="102"/>
      <c r="F11" s="102"/>
      <c r="G11" s="102"/>
      <c r="H11" s="103"/>
      <c r="I11" s="1"/>
    </row>
    <row r="12" spans="1:9" x14ac:dyDescent="0.45">
      <c r="A12" s="1"/>
      <c r="B12" s="106" t="s">
        <v>47</v>
      </c>
      <c r="C12" s="107"/>
      <c r="D12" s="107"/>
      <c r="E12" s="107"/>
      <c r="F12" s="108"/>
      <c r="G12" s="24">
        <f>(G6-G8)*(1+'Fane 14. Nøgletal'!C10)</f>
        <v>11748178.178550001</v>
      </c>
      <c r="H12" s="14" t="s">
        <v>3</v>
      </c>
      <c r="I12" s="1"/>
    </row>
    <row r="13" spans="1:9" ht="15" customHeight="1" x14ac:dyDescent="0.45">
      <c r="A13" s="1"/>
      <c r="B13" s="106" t="s">
        <v>146</v>
      </c>
      <c r="C13" s="107"/>
      <c r="D13" s="107"/>
      <c r="E13" s="107"/>
      <c r="F13" s="108"/>
      <c r="G13" s="24">
        <v>-174939.16132936202</v>
      </c>
      <c r="H13" s="14" t="s">
        <v>3</v>
      </c>
      <c r="I13" s="1"/>
    </row>
    <row r="14" spans="1:9" x14ac:dyDescent="0.45">
      <c r="A14" s="1"/>
      <c r="B14" s="91" t="s">
        <v>143</v>
      </c>
      <c r="C14" s="92"/>
      <c r="D14" s="92"/>
      <c r="E14" s="92"/>
      <c r="F14" s="93"/>
      <c r="G14" s="24">
        <v>861472.04415798606</v>
      </c>
      <c r="H14" s="14" t="s">
        <v>3</v>
      </c>
      <c r="I14" s="1"/>
    </row>
    <row r="15" spans="1:9" x14ac:dyDescent="0.45">
      <c r="A15" s="1"/>
      <c r="B15" s="112" t="s">
        <v>48</v>
      </c>
      <c r="C15" s="113"/>
      <c r="D15" s="113"/>
      <c r="E15" s="113"/>
      <c r="F15" s="114"/>
      <c r="G15" s="24">
        <v>66116.132500000007</v>
      </c>
      <c r="H15" s="14" t="s">
        <v>3</v>
      </c>
      <c r="I15" s="1"/>
    </row>
    <row r="16" spans="1:9" x14ac:dyDescent="0.45">
      <c r="A16" s="1"/>
      <c r="B16" s="106" t="s">
        <v>49</v>
      </c>
      <c r="C16" s="107"/>
      <c r="D16" s="107"/>
      <c r="E16" s="107"/>
      <c r="F16" s="108"/>
      <c r="G16" s="24">
        <f>SUM(G12:G15)*'Fane 14. Nøgletal'!C29</f>
        <v>250016.54387757249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01" t="s">
        <v>58</v>
      </c>
      <c r="C19" s="102"/>
      <c r="D19" s="102"/>
      <c r="E19" s="102"/>
      <c r="F19" s="102"/>
      <c r="G19" s="102"/>
      <c r="H19" s="103"/>
      <c r="I19" s="1"/>
    </row>
    <row r="20" spans="1:9" x14ac:dyDescent="0.45">
      <c r="A20" s="1"/>
      <c r="B20" s="106" t="s">
        <v>50</v>
      </c>
      <c r="C20" s="107"/>
      <c r="D20" s="107"/>
      <c r="E20" s="107"/>
      <c r="F20" s="108"/>
      <c r="G20" s="24">
        <f>(SUM(G12:G13,G15)-(G16))*(1+'Fane 14. Nøgletal'!C10)</f>
        <v>11588652.031445323</v>
      </c>
      <c r="H20" s="14" t="s">
        <v>3</v>
      </c>
      <c r="I20" s="1"/>
    </row>
    <row r="21" spans="1:9" x14ac:dyDescent="0.45">
      <c r="A21" s="1"/>
      <c r="B21" s="112" t="s">
        <v>51</v>
      </c>
      <c r="C21" s="113"/>
      <c r="D21" s="113"/>
      <c r="E21" s="113"/>
      <c r="F21" s="114"/>
      <c r="G21" s="24">
        <f>677468.77836418-595580*1.0169^2</f>
        <v>61588.070760380127</v>
      </c>
      <c r="H21" s="14" t="s">
        <v>3</v>
      </c>
      <c r="I21" s="1"/>
    </row>
    <row r="22" spans="1:9" x14ac:dyDescent="0.45">
      <c r="A22" s="1"/>
      <c r="B22" s="106" t="s">
        <v>52</v>
      </c>
      <c r="C22" s="107"/>
      <c r="D22" s="107"/>
      <c r="E22" s="107"/>
      <c r="F22" s="108"/>
      <c r="G22" s="24">
        <f>SUM(G20:G21)*'Fane 14. Nøgletal'!C29</f>
        <v>233004.80204411407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01" t="s">
        <v>59</v>
      </c>
      <c r="C25" s="102"/>
      <c r="D25" s="102"/>
      <c r="E25" s="102"/>
      <c r="F25" s="102"/>
      <c r="G25" s="102"/>
      <c r="H25" s="103"/>
      <c r="I25" s="1"/>
    </row>
    <row r="26" spans="1:9" x14ac:dyDescent="0.45">
      <c r="A26" s="1"/>
      <c r="B26" s="106" t="s">
        <v>53</v>
      </c>
      <c r="C26" s="107"/>
      <c r="D26" s="107"/>
      <c r="E26" s="107"/>
      <c r="F26" s="108"/>
      <c r="G26" s="24">
        <f>(G20+G21-G22)*(1+'Fane 14. Nøgletal'!C12)</f>
        <v>11642154.835574772</v>
      </c>
      <c r="H26" s="14" t="s">
        <v>3</v>
      </c>
      <c r="I26" s="50"/>
    </row>
    <row r="27" spans="1:9" x14ac:dyDescent="0.45">
      <c r="A27" s="1"/>
      <c r="B27" s="112" t="s">
        <v>54</v>
      </c>
      <c r="C27" s="113"/>
      <c r="D27" s="113"/>
      <c r="E27" s="113"/>
      <c r="F27" s="114"/>
      <c r="G27" s="70">
        <v>0</v>
      </c>
      <c r="H27" s="14" t="s">
        <v>3</v>
      </c>
      <c r="I27" s="1"/>
    </row>
    <row r="28" spans="1:9" x14ac:dyDescent="0.45">
      <c r="A28" s="1"/>
      <c r="B28" s="106" t="s">
        <v>55</v>
      </c>
      <c r="C28" s="107"/>
      <c r="D28" s="107"/>
      <c r="E28" s="107"/>
      <c r="F28" s="108"/>
      <c r="G28" s="24">
        <f>(G26+G27)*'Fane 14. Nøgletal'!C29</f>
        <v>232843.09671149545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1" t="s">
        <v>62</v>
      </c>
      <c r="C31" s="102"/>
      <c r="D31" s="102"/>
      <c r="E31" s="102"/>
      <c r="F31" s="102"/>
      <c r="G31" s="102"/>
      <c r="H31" s="103"/>
      <c r="I31" s="1"/>
    </row>
    <row r="32" spans="1:9" x14ac:dyDescent="0.45">
      <c r="A32" s="1"/>
      <c r="B32" s="106" t="s">
        <v>63</v>
      </c>
      <c r="C32" s="107"/>
      <c r="D32" s="107"/>
      <c r="E32" s="107"/>
      <c r="F32" s="108"/>
      <c r="G32" s="24">
        <f>(G26+G27-G28)*(1+'Fane 14. Nøgletal'!C12)</f>
        <v>11634075.180118883</v>
      </c>
      <c r="H32" s="14" t="s">
        <v>3</v>
      </c>
      <c r="I32" s="1"/>
    </row>
    <row r="33" spans="1:9" x14ac:dyDescent="0.45">
      <c r="A33" s="1"/>
      <c r="B33" s="106" t="s">
        <v>171</v>
      </c>
      <c r="C33" s="107"/>
      <c r="D33" s="107"/>
      <c r="E33" s="107"/>
      <c r="F33" s="108"/>
      <c r="G33" s="70">
        <v>0</v>
      </c>
      <c r="H33" s="14" t="s">
        <v>3</v>
      </c>
      <c r="I33" s="1"/>
    </row>
    <row r="34" spans="1:9" x14ac:dyDescent="0.45">
      <c r="A34" s="1"/>
      <c r="B34" s="106" t="s">
        <v>64</v>
      </c>
      <c r="C34" s="107"/>
      <c r="D34" s="107"/>
      <c r="E34" s="107"/>
      <c r="F34" s="108"/>
      <c r="G34" s="24">
        <f>(G32+G33)*'Fane 14. Nøgletal'!C29</f>
        <v>232681.50360237766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01" t="s">
        <v>232</v>
      </c>
      <c r="C37" s="102"/>
      <c r="D37" s="102"/>
      <c r="E37" s="102"/>
      <c r="F37" s="102"/>
      <c r="G37" s="102"/>
      <c r="H37" s="103"/>
      <c r="I37" s="1"/>
    </row>
    <row r="38" spans="1:9" x14ac:dyDescent="0.45">
      <c r="A38" s="1"/>
      <c r="B38" s="106" t="s">
        <v>84</v>
      </c>
      <c r="C38" s="107"/>
      <c r="D38" s="107"/>
      <c r="E38" s="107"/>
      <c r="F38" s="108"/>
      <c r="G38" s="24">
        <f>(G32+G33-G34)*(1+'Fane 14. Nøgletal'!C14)</f>
        <v>11439018.275649011</v>
      </c>
      <c r="H38" s="14" t="s">
        <v>3</v>
      </c>
      <c r="I38" s="1"/>
    </row>
    <row r="39" spans="1:9" x14ac:dyDescent="0.45">
      <c r="A39" s="1"/>
      <c r="B39" s="106" t="s">
        <v>236</v>
      </c>
      <c r="C39" s="107"/>
      <c r="D39" s="107"/>
      <c r="E39" s="107"/>
      <c r="F39" s="108"/>
      <c r="G39" s="70">
        <v>0</v>
      </c>
      <c r="H39" s="14" t="s">
        <v>3</v>
      </c>
      <c r="I39" s="1"/>
    </row>
    <row r="40" spans="1:9" x14ac:dyDescent="0.45">
      <c r="A40" s="1"/>
      <c r="B40" s="106" t="s">
        <v>234</v>
      </c>
      <c r="C40" s="107"/>
      <c r="D40" s="107"/>
      <c r="E40" s="107"/>
      <c r="F40" s="108"/>
      <c r="G40" s="24">
        <f>(G38+G39)*'Fane 14. Nøgletal'!C29</f>
        <v>228780.36551298024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01" t="s">
        <v>233</v>
      </c>
      <c r="C43" s="102"/>
      <c r="D43" s="102"/>
      <c r="E43" s="102"/>
      <c r="F43" s="102"/>
      <c r="G43" s="102"/>
      <c r="H43" s="103"/>
      <c r="I43" s="1"/>
    </row>
    <row r="44" spans="1:9" x14ac:dyDescent="0.45">
      <c r="A44" s="1"/>
      <c r="B44" s="106" t="s">
        <v>83</v>
      </c>
      <c r="C44" s="107"/>
      <c r="D44" s="107"/>
      <c r="E44" s="107"/>
      <c r="F44" s="108"/>
      <c r="G44" s="24">
        <f>(G38+G39-G40)*(1+'Fane 14. Nøgletal'!C14)</f>
        <v>11247231.695239481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70">
        <v>0</v>
      </c>
      <c r="H45" s="14" t="s">
        <v>3</v>
      </c>
      <c r="I45" s="1"/>
    </row>
    <row r="46" spans="1:9" x14ac:dyDescent="0.45">
      <c r="A46" s="1"/>
      <c r="B46" s="106" t="s">
        <v>97</v>
      </c>
      <c r="C46" s="107"/>
      <c r="D46" s="107"/>
      <c r="E46" s="107"/>
      <c r="F46" s="108"/>
      <c r="G46" s="70">
        <v>0</v>
      </c>
      <c r="H46" s="14" t="s">
        <v>3</v>
      </c>
      <c r="I46" s="1"/>
    </row>
    <row r="47" spans="1:9" x14ac:dyDescent="0.45">
      <c r="A47" s="1"/>
      <c r="B47" s="106" t="s">
        <v>235</v>
      </c>
      <c r="C47" s="107"/>
      <c r="D47" s="107"/>
      <c r="E47" s="107"/>
      <c r="F47" s="108"/>
      <c r="G47" s="24">
        <f>(G44+G46)*'Fane 14. Nøgletal'!C29</f>
        <v>224944.6339047896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1" t="s">
        <v>172</v>
      </c>
      <c r="C52" s="102"/>
      <c r="D52" s="102"/>
      <c r="E52" s="102"/>
      <c r="F52" s="102"/>
      <c r="G52" s="102"/>
      <c r="H52" s="103"/>
      <c r="I52" s="1"/>
    </row>
    <row r="53" spans="1:9" x14ac:dyDescent="0.45">
      <c r="A53" s="1"/>
      <c r="B53" s="106" t="s">
        <v>173</v>
      </c>
      <c r="C53" s="107"/>
      <c r="D53" s="107"/>
      <c r="E53" s="107"/>
      <c r="F53" s="108"/>
      <c r="G53" s="24">
        <f>(G44+G46-G47)*(1+'Fane 14. Nøgletal'!C14)</f>
        <v>11058660.608637096</v>
      </c>
      <c r="H53" s="14" t="s">
        <v>3</v>
      </c>
      <c r="I53" s="1"/>
    </row>
    <row r="54" spans="1:9" x14ac:dyDescent="0.45">
      <c r="A54" s="1"/>
      <c r="B54" s="106" t="s">
        <v>174</v>
      </c>
      <c r="C54" s="107"/>
      <c r="D54" s="107"/>
      <c r="E54" s="107"/>
      <c r="F54" s="108"/>
      <c r="G54" s="70">
        <v>0</v>
      </c>
      <c r="H54" s="14" t="s">
        <v>3</v>
      </c>
      <c r="I54" s="1"/>
    </row>
    <row r="55" spans="1:9" x14ac:dyDescent="0.45">
      <c r="A55" s="1"/>
      <c r="B55" s="106" t="s">
        <v>175</v>
      </c>
      <c r="C55" s="107"/>
      <c r="D55" s="107"/>
      <c r="E55" s="107"/>
      <c r="F55" s="108"/>
      <c r="G55" s="24">
        <f>(G53+G54)*'Fane 14. Nøgletal'!C29</f>
        <v>221173.21217274194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45">
      <c r="A59" s="1"/>
      <c r="B59" s="61" t="s">
        <v>202</v>
      </c>
      <c r="C59" s="62"/>
      <c r="D59" s="62"/>
      <c r="E59" s="62"/>
      <c r="F59" s="63"/>
      <c r="G59" s="24">
        <f>(G53+G54-G55)*(1+'Fane 14. Nøgletal'!C14)</f>
        <v>10873251.104872689</v>
      </c>
      <c r="H59" s="14" t="s">
        <v>3</v>
      </c>
      <c r="I59" s="1"/>
    </row>
    <row r="60" spans="1:9" x14ac:dyDescent="0.45">
      <c r="A60" s="1"/>
      <c r="B60" s="61" t="s">
        <v>203</v>
      </c>
      <c r="C60" s="62"/>
      <c r="D60" s="62"/>
      <c r="E60" s="62"/>
      <c r="F60" s="63"/>
      <c r="G60" s="70">
        <v>0</v>
      </c>
      <c r="H60" s="14" t="s">
        <v>3</v>
      </c>
      <c r="I60" s="1"/>
    </row>
    <row r="61" spans="1:9" x14ac:dyDescent="0.45">
      <c r="A61" s="1"/>
      <c r="B61" s="61" t="s">
        <v>204</v>
      </c>
      <c r="C61" s="62"/>
      <c r="D61" s="62"/>
      <c r="E61" s="62"/>
      <c r="F61" s="63"/>
      <c r="G61" s="24">
        <f>(G59+G60)*'Fane 14. Nøgletal'!C29</f>
        <v>217465.02209745377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nrCpByD5Li6WjKstw76GbJauol4k17ynSiIsuVMDmDz6JcVLJyYY7LUs0rVqfH11NiGnhcVJcnjkhyIzjRmTvQ==" saltValue="bHfM2X6T95weODVA0LEtkA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5" t="s">
        <v>131</v>
      </c>
      <c r="C1" s="115"/>
      <c r="D1" s="115"/>
      <c r="E1" s="115"/>
      <c r="F1" s="115"/>
      <c r="G1" s="115"/>
      <c r="H1" s="115"/>
      <c r="I1" s="1"/>
    </row>
    <row r="2" spans="1:9" ht="15" customHeight="1" x14ac:dyDescent="0.45">
      <c r="A2" s="1"/>
      <c r="B2" s="115"/>
      <c r="C2" s="115"/>
      <c r="D2" s="115"/>
      <c r="E2" s="115"/>
      <c r="F2" s="115"/>
      <c r="G2" s="115"/>
      <c r="H2" s="115"/>
      <c r="I2" s="1"/>
    </row>
    <row r="3" spans="1:9" ht="15" customHeight="1" x14ac:dyDescent="0.45">
      <c r="A3" s="1"/>
      <c r="B3" s="116"/>
      <c r="C3" s="116"/>
      <c r="D3" s="116"/>
      <c r="E3" s="116"/>
      <c r="F3" s="116"/>
      <c r="G3" s="116"/>
      <c r="H3" s="116"/>
      <c r="I3" s="1"/>
    </row>
    <row r="4" spans="1:9" x14ac:dyDescent="0.45">
      <c r="A4" s="1"/>
      <c r="B4" s="101" t="s">
        <v>60</v>
      </c>
      <c r="C4" s="102"/>
      <c r="D4" s="102"/>
      <c r="E4" s="102"/>
      <c r="F4" s="102"/>
      <c r="G4" s="102"/>
      <c r="H4" s="103"/>
      <c r="I4" s="1"/>
    </row>
    <row r="5" spans="1:9" x14ac:dyDescent="0.45">
      <c r="A5" s="1"/>
      <c r="B5" s="106" t="s">
        <v>65</v>
      </c>
      <c r="C5" s="107"/>
      <c r="D5" s="107"/>
      <c r="E5" s="107"/>
      <c r="F5" s="108"/>
      <c r="G5" s="24">
        <v>39413866</v>
      </c>
      <c r="H5" s="14" t="s">
        <v>3</v>
      </c>
      <c r="I5" s="1"/>
    </row>
    <row r="6" spans="1:9" x14ac:dyDescent="0.45">
      <c r="A6" s="1"/>
      <c r="B6" s="106" t="s">
        <v>61</v>
      </c>
      <c r="C6" s="107"/>
      <c r="D6" s="107"/>
      <c r="E6" s="107"/>
      <c r="F6" s="108"/>
      <c r="G6" s="24">
        <f>G5*'Fane 14. Nøgletal'!C19</f>
        <v>358666.18060000002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1" t="s">
        <v>66</v>
      </c>
      <c r="C9" s="102"/>
      <c r="D9" s="102"/>
      <c r="E9" s="102"/>
      <c r="F9" s="102"/>
      <c r="G9" s="102"/>
      <c r="H9" s="103"/>
      <c r="I9" s="1"/>
    </row>
    <row r="10" spans="1:9" x14ac:dyDescent="0.45">
      <c r="A10" s="1"/>
      <c r="B10" s="106" t="s">
        <v>67</v>
      </c>
      <c r="C10" s="107"/>
      <c r="D10" s="107"/>
      <c r="E10" s="107"/>
      <c r="F10" s="108"/>
      <c r="G10" s="24">
        <f>(G5-G6)*(1+'Fane 14. Nøgletal'!C10)</f>
        <v>39738665.816239499</v>
      </c>
      <c r="H10" s="14" t="s">
        <v>3</v>
      </c>
      <c r="I10" s="1"/>
    </row>
    <row r="11" spans="1:9" x14ac:dyDescent="0.45">
      <c r="A11" s="1"/>
      <c r="B11" s="106" t="s">
        <v>147</v>
      </c>
      <c r="C11" s="107"/>
      <c r="D11" s="107"/>
      <c r="E11" s="107"/>
      <c r="F11" s="108"/>
      <c r="G11" s="24">
        <v>600711.07275823352</v>
      </c>
      <c r="H11" s="14" t="s">
        <v>3</v>
      </c>
      <c r="I11" s="1"/>
    </row>
    <row r="12" spans="1:9" x14ac:dyDescent="0.45">
      <c r="A12" s="1"/>
      <c r="B12" s="112" t="s">
        <v>68</v>
      </c>
      <c r="C12" s="113"/>
      <c r="D12" s="113"/>
      <c r="E12" s="113"/>
      <c r="F12" s="114"/>
      <c r="G12" s="70">
        <v>0</v>
      </c>
      <c r="H12" s="14" t="s">
        <v>3</v>
      </c>
      <c r="I12" s="1"/>
    </row>
    <row r="13" spans="1:9" x14ac:dyDescent="0.45">
      <c r="A13" s="1"/>
      <c r="B13" s="106" t="s">
        <v>69</v>
      </c>
      <c r="C13" s="107"/>
      <c r="D13" s="107"/>
      <c r="E13" s="107"/>
      <c r="F13" s="108"/>
      <c r="G13" s="24">
        <f>SUM(G10:G12)*'Fane 14. Nøgletal'!C20</f>
        <v>714006.97093525995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01" t="s">
        <v>70</v>
      </c>
      <c r="C16" s="102"/>
      <c r="D16" s="102"/>
      <c r="E16" s="102"/>
      <c r="F16" s="102"/>
      <c r="G16" s="102"/>
      <c r="H16" s="103"/>
      <c r="I16" s="1"/>
    </row>
    <row r="17" spans="1:9" x14ac:dyDescent="0.45">
      <c r="A17" s="1"/>
      <c r="B17" s="106" t="s">
        <v>71</v>
      </c>
      <c r="C17" s="107"/>
      <c r="D17" s="107"/>
      <c r="E17" s="107"/>
      <c r="F17" s="108"/>
      <c r="G17" s="24">
        <f>(SUM(G10:G12)-G13)*(1+'Fane 14. Nøgletal'!C10)</f>
        <v>40318813.891628563</v>
      </c>
      <c r="H17" s="14" t="s">
        <v>3</v>
      </c>
      <c r="I17" s="1"/>
    </row>
    <row r="18" spans="1:9" x14ac:dyDescent="0.45">
      <c r="A18" s="1"/>
      <c r="B18" s="112" t="s">
        <v>72</v>
      </c>
      <c r="C18" s="113"/>
      <c r="D18" s="113"/>
      <c r="E18" s="113"/>
      <c r="F18" s="114"/>
      <c r="G18" s="70">
        <v>0</v>
      </c>
      <c r="H18" s="14" t="s">
        <v>3</v>
      </c>
      <c r="I18" s="1"/>
    </row>
    <row r="19" spans="1:9" x14ac:dyDescent="0.45">
      <c r="A19" s="1"/>
      <c r="B19" s="106" t="s">
        <v>73</v>
      </c>
      <c r="C19" s="107"/>
      <c r="D19" s="107"/>
      <c r="E19" s="107"/>
      <c r="F19" s="108"/>
      <c r="G19" s="24">
        <f>G17*'Fane 14. Nøgletal'!C20+G18*'Fane 14. Nøgletal'!C21</f>
        <v>713643.00588182558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1" t="s">
        <v>74</v>
      </c>
      <c r="C22" s="102"/>
      <c r="D22" s="102"/>
      <c r="E22" s="102"/>
      <c r="F22" s="102"/>
      <c r="G22" s="102"/>
      <c r="H22" s="103"/>
      <c r="I22" s="1"/>
    </row>
    <row r="23" spans="1:9" x14ac:dyDescent="0.45">
      <c r="A23" s="1"/>
      <c r="B23" s="106" t="s">
        <v>75</v>
      </c>
      <c r="C23" s="107"/>
      <c r="D23" s="107"/>
      <c r="E23" s="107"/>
      <c r="F23" s="108"/>
      <c r="G23" s="24">
        <f>(G17+G18-G19)*(1+'Fane 14. Nøgletal'!C12)</f>
        <v>40385392.752195954</v>
      </c>
      <c r="H23" s="14" t="s">
        <v>3</v>
      </c>
      <c r="I23" s="1"/>
    </row>
    <row r="24" spans="1:9" x14ac:dyDescent="0.45">
      <c r="A24" s="1"/>
      <c r="B24" s="112" t="s">
        <v>76</v>
      </c>
      <c r="C24" s="113"/>
      <c r="D24" s="113"/>
      <c r="E24" s="113"/>
      <c r="F24" s="114"/>
      <c r="G24" s="70">
        <v>0</v>
      </c>
      <c r="H24" s="14" t="s">
        <v>3</v>
      </c>
      <c r="I24" s="1"/>
    </row>
    <row r="25" spans="1:9" x14ac:dyDescent="0.45">
      <c r="A25" s="1"/>
      <c r="B25" s="106" t="s">
        <v>77</v>
      </c>
      <c r="C25" s="107"/>
      <c r="D25" s="107"/>
      <c r="E25" s="107"/>
      <c r="F25" s="108"/>
      <c r="G25" s="24">
        <f>(G23+G24)*'Fane 14. Nøgletal'!C22</f>
        <v>1146945.1541623652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1" t="s">
        <v>78</v>
      </c>
      <c r="C28" s="102"/>
      <c r="D28" s="102"/>
      <c r="E28" s="102"/>
      <c r="F28" s="102"/>
      <c r="G28" s="102"/>
      <c r="H28" s="103"/>
      <c r="I28" s="1"/>
    </row>
    <row r="29" spans="1:9" x14ac:dyDescent="0.45">
      <c r="A29" s="1"/>
      <c r="B29" s="106" t="s">
        <v>79</v>
      </c>
      <c r="C29" s="107"/>
      <c r="D29" s="107"/>
      <c r="E29" s="107"/>
      <c r="F29" s="108"/>
      <c r="G29" s="24">
        <f>(G23+G24-G25)*(1+'Fane 14. Nøgletal'!C12)</f>
        <v>40011445.015714854</v>
      </c>
      <c r="H29" s="14" t="s">
        <v>3</v>
      </c>
      <c r="I29" s="1"/>
    </row>
    <row r="30" spans="1:9" x14ac:dyDescent="0.45">
      <c r="A30" s="1"/>
      <c r="B30" s="106" t="s">
        <v>176</v>
      </c>
      <c r="C30" s="107"/>
      <c r="D30" s="107"/>
      <c r="E30" s="107"/>
      <c r="F30" s="108"/>
      <c r="G30" s="70">
        <v>0</v>
      </c>
      <c r="H30" s="14" t="s">
        <v>3</v>
      </c>
      <c r="I30" s="1"/>
    </row>
    <row r="31" spans="1:9" x14ac:dyDescent="0.45">
      <c r="A31" s="1"/>
      <c r="B31" s="106" t="s">
        <v>80</v>
      </c>
      <c r="C31" s="107"/>
      <c r="D31" s="107"/>
      <c r="E31" s="107"/>
      <c r="F31" s="108"/>
      <c r="G31" s="24">
        <f>G29*'Fane 14. Nøgletal'!C22+G30*'Fane 14. Nøgletal'!C23</f>
        <v>1136325.0384463018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1" t="s">
        <v>238</v>
      </c>
      <c r="C34" s="102"/>
      <c r="D34" s="102"/>
      <c r="E34" s="102"/>
      <c r="F34" s="102"/>
      <c r="G34" s="102"/>
      <c r="H34" s="103"/>
      <c r="I34" s="1"/>
    </row>
    <row r="35" spans="1:9" x14ac:dyDescent="0.45">
      <c r="A35" s="1"/>
      <c r="B35" s="106" t="s">
        <v>82</v>
      </c>
      <c r="C35" s="107"/>
      <c r="D35" s="107"/>
      <c r="E35" s="107"/>
      <c r="F35" s="108"/>
      <c r="G35" s="24">
        <f>(G29+G30-G31)*(1+'Fane 14. Nøgletal'!C14)</f>
        <v>39003407.873193547</v>
      </c>
      <c r="H35" s="14" t="s">
        <v>3</v>
      </c>
      <c r="I35" s="1"/>
    </row>
    <row r="36" spans="1:9" x14ac:dyDescent="0.45">
      <c r="A36" s="1"/>
      <c r="B36" s="106" t="s">
        <v>240</v>
      </c>
      <c r="C36" s="107"/>
      <c r="D36" s="107"/>
      <c r="E36" s="107"/>
      <c r="F36" s="108"/>
      <c r="G36" s="70">
        <v>0</v>
      </c>
      <c r="H36" s="14" t="s">
        <v>3</v>
      </c>
      <c r="I36" s="1"/>
    </row>
    <row r="37" spans="1:9" x14ac:dyDescent="0.45">
      <c r="A37" s="1"/>
      <c r="B37" s="106" t="s">
        <v>239</v>
      </c>
      <c r="C37" s="107"/>
      <c r="D37" s="107"/>
      <c r="E37" s="107"/>
      <c r="F37" s="108"/>
      <c r="G37" s="24">
        <f>(G35+G36)*'Fane 14. Nøgletal'!C24</f>
        <v>577250.43652326451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1" t="s">
        <v>85</v>
      </c>
      <c r="C40" s="102"/>
      <c r="D40" s="102"/>
      <c r="E40" s="102"/>
      <c r="F40" s="102"/>
      <c r="G40" s="102"/>
      <c r="H40" s="103"/>
      <c r="I40" s="1"/>
    </row>
    <row r="41" spans="1:9" x14ac:dyDescent="0.45">
      <c r="A41" s="1"/>
      <c r="B41" s="106" t="s">
        <v>81</v>
      </c>
      <c r="C41" s="107"/>
      <c r="D41" s="107"/>
      <c r="E41" s="107"/>
      <c r="F41" s="108"/>
      <c r="G41" s="24">
        <f>(G35+G36-G37)*(1+'Fane 14. Nøgletal'!C14)</f>
        <v>38552963.756211296</v>
      </c>
      <c r="H41" s="14" t="s">
        <v>3</v>
      </c>
      <c r="I41" s="1"/>
    </row>
    <row r="42" spans="1:9" x14ac:dyDescent="0.45">
      <c r="A42" s="1"/>
      <c r="B42" s="47" t="s">
        <v>242</v>
      </c>
      <c r="C42" s="62"/>
      <c r="D42" s="62"/>
      <c r="E42" s="62"/>
      <c r="F42" s="63"/>
      <c r="G42" s="70">
        <v>0</v>
      </c>
      <c r="H42" s="14" t="s">
        <v>3</v>
      </c>
      <c r="I42" s="1"/>
    </row>
    <row r="43" spans="1:9" x14ac:dyDescent="0.45">
      <c r="A43" s="1"/>
      <c r="B43" s="106" t="s">
        <v>101</v>
      </c>
      <c r="C43" s="107"/>
      <c r="D43" s="107"/>
      <c r="E43" s="107"/>
      <c r="F43" s="108"/>
      <c r="G43" s="70">
        <v>0</v>
      </c>
      <c r="H43" s="14" t="s">
        <v>3</v>
      </c>
      <c r="I43" s="1"/>
    </row>
    <row r="44" spans="1:9" x14ac:dyDescent="0.45">
      <c r="A44" s="1"/>
      <c r="B44" s="106" t="s">
        <v>241</v>
      </c>
      <c r="C44" s="107"/>
      <c r="D44" s="107"/>
      <c r="E44" s="107"/>
      <c r="F44" s="108"/>
      <c r="G44" s="24">
        <f>(G41+G43)*'Fane 14. Nøgletal'!C24</f>
        <v>570583.86359192722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01" t="s">
        <v>181</v>
      </c>
      <c r="C52" s="102"/>
      <c r="D52" s="102"/>
      <c r="E52" s="102"/>
      <c r="F52" s="102"/>
      <c r="G52" s="102"/>
      <c r="H52" s="103"/>
      <c r="I52" s="1"/>
    </row>
    <row r="53" spans="1:9" x14ac:dyDescent="0.45">
      <c r="A53" s="1"/>
      <c r="B53" s="106" t="s">
        <v>182</v>
      </c>
      <c r="C53" s="107"/>
      <c r="D53" s="107"/>
      <c r="E53" s="107"/>
      <c r="F53" s="108"/>
      <c r="G53" s="24">
        <f>(G41+G43-G44)*(1+'Fane 14. Nøgletal'!C14)</f>
        <v>38107721.746265016</v>
      </c>
      <c r="H53" s="14" t="s">
        <v>3</v>
      </c>
      <c r="I53" s="1"/>
    </row>
    <row r="54" spans="1:9" x14ac:dyDescent="0.45">
      <c r="A54" s="1"/>
      <c r="B54" s="106" t="s">
        <v>183</v>
      </c>
      <c r="C54" s="107"/>
      <c r="D54" s="107"/>
      <c r="E54" s="107"/>
      <c r="F54" s="108"/>
      <c r="G54" s="70">
        <v>0</v>
      </c>
      <c r="H54" s="14" t="s">
        <v>3</v>
      </c>
      <c r="I54" s="1"/>
    </row>
    <row r="55" spans="1:9" x14ac:dyDescent="0.45">
      <c r="A55" s="1"/>
      <c r="B55" s="106" t="s">
        <v>184</v>
      </c>
      <c r="C55" s="107"/>
      <c r="D55" s="107"/>
      <c r="E55" s="107"/>
      <c r="F55" s="108"/>
      <c r="G55" s="24">
        <f>(G53+G54)*'Fane 14. Nøgletal'!C24</f>
        <v>563994.28184472222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101" t="s">
        <v>205</v>
      </c>
      <c r="C58" s="102"/>
      <c r="D58" s="102"/>
      <c r="E58" s="102"/>
      <c r="F58" s="102"/>
      <c r="G58" s="102"/>
      <c r="H58" s="103"/>
      <c r="I58" s="1"/>
    </row>
    <row r="59" spans="1:9" x14ac:dyDescent="0.45">
      <c r="A59" s="1"/>
      <c r="B59" s="106" t="s">
        <v>255</v>
      </c>
      <c r="C59" s="107"/>
      <c r="D59" s="107"/>
      <c r="E59" s="107"/>
      <c r="F59" s="108"/>
      <c r="G59" s="24">
        <f>(G53+G54-G55)*(1+'Fane 14. Nøgletal'!C14)</f>
        <v>37667621.765052885</v>
      </c>
      <c r="H59" s="14" t="s">
        <v>3</v>
      </c>
      <c r="I59" s="1"/>
    </row>
    <row r="60" spans="1:9" x14ac:dyDescent="0.45">
      <c r="A60" s="1"/>
      <c r="B60" s="106" t="s">
        <v>256</v>
      </c>
      <c r="C60" s="107"/>
      <c r="D60" s="107"/>
      <c r="E60" s="107"/>
      <c r="F60" s="108"/>
      <c r="G60" s="70">
        <v>0</v>
      </c>
      <c r="H60" s="14" t="s">
        <v>3</v>
      </c>
      <c r="I60" s="1"/>
    </row>
    <row r="61" spans="1:9" x14ac:dyDescent="0.45">
      <c r="A61" s="1"/>
      <c r="B61" s="106" t="s">
        <v>257</v>
      </c>
      <c r="C61" s="107"/>
      <c r="D61" s="107"/>
      <c r="E61" s="107"/>
      <c r="F61" s="108"/>
      <c r="G61" s="24">
        <f>(G59+G60)*'Fane 14. Nøgletal'!C24</f>
        <v>557480.80212278268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HoUYKKmpPm/kfy+F83NdsaCZaiZIUbUIXoD2k6biLWePkM5nEB0CoXQitbl77WIxLWd/70kd/R+FaiS+8SWrA==" saltValue="vCchcNBo7794x/j8/oa8p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96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1" t="s">
        <v>10</v>
      </c>
      <c r="C8" s="102"/>
      <c r="D8" s="102"/>
      <c r="E8" s="102"/>
      <c r="F8" s="102"/>
      <c r="G8" s="102"/>
      <c r="H8" s="103"/>
      <c r="I8" s="1"/>
    </row>
    <row r="9" spans="1:9" x14ac:dyDescent="0.45">
      <c r="A9" s="1"/>
      <c r="B9" s="106" t="s">
        <v>243</v>
      </c>
      <c r="C9" s="107"/>
      <c r="D9" s="107"/>
      <c r="E9" s="107"/>
      <c r="F9" s="108"/>
      <c r="G9" s="23">
        <v>7.3019819059010884E-3</v>
      </c>
      <c r="H9" s="14"/>
      <c r="I9" s="1"/>
    </row>
    <row r="10" spans="1:9" x14ac:dyDescent="0.45">
      <c r="A10" s="1"/>
      <c r="B10" s="106" t="s">
        <v>86</v>
      </c>
      <c r="C10" s="107"/>
      <c r="D10" s="107"/>
      <c r="E10" s="107"/>
      <c r="F10" s="108"/>
      <c r="G10" s="23">
        <v>2.1208452675356361E-3</v>
      </c>
      <c r="H10" s="14"/>
      <c r="I10" s="1"/>
    </row>
    <row r="11" spans="1:9" x14ac:dyDescent="0.45">
      <c r="A11" s="1"/>
      <c r="B11" s="106" t="s">
        <v>87</v>
      </c>
      <c r="C11" s="107"/>
      <c r="D11" s="107"/>
      <c r="E11" s="107"/>
      <c r="F11" s="108"/>
      <c r="G11" s="41">
        <v>7.0683791918059102E-3</v>
      </c>
      <c r="H11" s="14"/>
      <c r="I11" s="1"/>
    </row>
    <row r="12" spans="1:9" x14ac:dyDescent="0.45">
      <c r="A12" s="1"/>
      <c r="B12" s="106" t="s">
        <v>206</v>
      </c>
      <c r="C12" s="107"/>
      <c r="D12" s="107"/>
      <c r="E12" s="107"/>
      <c r="F12" s="108"/>
      <c r="G12" s="41">
        <v>0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7" t="s">
        <v>207</v>
      </c>
      <c r="C14" s="117"/>
      <c r="D14" s="117"/>
      <c r="E14" s="117"/>
      <c r="F14" s="117"/>
      <c r="G14" s="117"/>
      <c r="H14" s="117"/>
      <c r="I14" s="1"/>
    </row>
    <row r="15" spans="1:9" ht="14.25" customHeight="1" x14ac:dyDescent="0.45">
      <c r="A15" s="18"/>
      <c r="B15" s="117"/>
      <c r="C15" s="117"/>
      <c r="D15" s="117"/>
      <c r="E15" s="117"/>
      <c r="F15" s="117"/>
      <c r="G15" s="117"/>
      <c r="H15" s="117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kaVX01j0VJejpGy20+kFQYdFj1M4TeswM9S5j3dRVv6yau+xrexLsuYlEdmD7fkU7Vj6EK364cNAXAErKsmlw==" saltValue="F/MNJzpqhIj80JXp/vf9mQ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2021-09-09T22:30:47Z</dcterms:modified>
</cp:coreProperties>
</file>