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center Djurs a.m.b.a. (V19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<sst xmlns="http://schemas.openxmlformats.org/spreadsheetml/2006/main" count="589" uniqueCount="246">
  <si>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</si>
  <si>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</si>
  <si>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</si>
  <si>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</si>
  <si>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</si>
  <si>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</si>
  <si>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</si>
  <si>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</si>
  <si>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</si>
  <si>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</si>
  <si>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</si>
  <si>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</si>
  <si>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</si>
  <si>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</si>
  <si>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</si>
  <si>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</si>
  <si>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</si>
  <si>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</si>
  <si>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</si>
  <si>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</si>
  <si>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</si>
  <si>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</si>
  <si>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</si>
  <si>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</si>
  <si>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</si>
  <si>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</si>
  <si>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</si>
  <si>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</si>
  <si>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</si>
  <si>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</si>
  <si>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</si>
  <si>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</si>
  <si>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</si>
  <si>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</si>
  <si>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</si>
  <si>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</si>
  <si>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</si>
  <si>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</si>
  <si>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</si>
  <si>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</si>
  <si>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</si>
  <si>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</si>
  <si>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</si>
  <si>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</si>
  <si>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</si>
  <si>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</si>
  <si>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</si>
  <si>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</si>
  <si>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</si>
  <si>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</si>
  <si>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</si>
  <si>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</si>
  <si>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</si>
  <si>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</si>
  <si>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</si>
  <si>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</si>
  <si>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</si>
  <si>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</si>
  <si>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</si>
  <si>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</si>
  <si>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</si>
  <si>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</si>
  <si>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</si>
  <si>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</si>
  <si>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</si>
  <si>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</si>
  <si>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</si>
  <si>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</si>
  <si>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</si>
  <si>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</si>
  <si>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</si>
  <si>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</si>
  <si>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</si>
  <si>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</si>
  <si>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</si>
  <si>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</si>
  <si>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</si>
  <si>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</si>
  <si>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</si>
  <si>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</si>
  <si>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</si>
  <si>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</si>
  <si>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</si>
  <si>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</si>
  <si>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</si>
  <si>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</si>
  <si>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</si>
  <si>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</si>
  <si>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</si>
  <si>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</si>
  <si>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</si>
  <si>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</si>
  <si>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</si>
  <si>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</si>
  <si>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</si>
  <si>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</si>
  <si>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</si>
  <si>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</si>
  <si>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</si>
  <si>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</si>
  <si>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</si>
  <si>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</si>
  <si>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</si>
  <si>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</si>
  <si>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</si>
  <si>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</si>
  <si>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</si>
  <si>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</si>
  <si>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</si>
  <si>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</si>
  <si>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</si>
  <si>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</si>
  <si>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</si>
  <si>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</si>
  <si>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</si>
  <si>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</si>
  <si>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</si>
  <si>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</si>
  <si>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</si>
  <si>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</si>
  <si>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</si>
  <si>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</si>
  <si>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</si>
  <si>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</si>
  <si>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</si>
  <si>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</si>
  <si>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</si>
  <si>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</si>
  <si>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</si>
  <si>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</si>
  <si>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</si>
  <si>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</si>
  <si>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</si>
  <si>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</si>
  <si>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</si>
  <si>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</si>
  <si>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</si>
  <si>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</si>
  <si>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</si>
  <si>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</si>
  <si>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</si>
  <si>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</si>
  <si>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</si>
  <si>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</si>
  <si>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</si>
  <si>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</si>
  <si>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</si>
  <si>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</si>
  <si>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</si>
  <si>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</si>
  <si>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</si>
  <si>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</si>
  <si>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</si>
  <si>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</si>
  <si>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</si>
  <si>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</si>
  <si>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</si>
  <si>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</si>
  <si>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</si>
  <si>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</si>
  <si>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</si>
  <si>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</si>
  <si>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</si>
  <si>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</si>
  <si>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</si>
  <si>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</si>
  <si>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</si>
  <si>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</si>
  <si>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</si>
  <si>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</si>
  <si>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</si>
  <si>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</si>
  <si>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</si>
  <si>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</si>
  <si>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</si>
  <si>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</si>
  <si>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</si>
  <si>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</si>
  <si>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</si>
  <si>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</si>
  <si>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</si>
  <si>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</si>
  <si>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</si>
  <si>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</si>
  <si>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</si>
  <si>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</si>
  <si>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</si>
  <si>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</si>
  <si>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</si>
  <si>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</si>
  <si>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</si>
  <si>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</si>
  <si>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</si>
  <si>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</si>
  <si>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</si>
  <si>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</si>
  <si>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</si>
  <si>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</si>
  <si>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</si>
  <si>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</si>
  <si>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</si>
  <si>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</si>
  <si>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</si>
  <si>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</si>
  <si>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</si>
  <si>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</si>
  <si>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</si>
  <si>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</si>
  <si>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</si>
  <si>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</si>
  <si>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</si>
  <si>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</si>
  <si>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</si>
  <si>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</si>
  <si>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</si>
  <si>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</si>
  <si>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</si>
  <si>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</si>
  <si>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</si>
  <si>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</si>
  <si>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</si>
  <si>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</si>
  <si>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</si>
  <si>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</si>
  <si>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</si>
  <si>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</si>
  <si>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</si>
  <si>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</si>
  <si>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</si>
  <si>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</si>
  <si>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</si>
  <si>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</si>
  <si>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</si>
  <si>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</si>
  <si>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</si>
  <si>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</si>
  <si>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</si>
  <si>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Frivillige aftaler om dyrkningspraksis eller andre restriktioner i arealanvendelse</t>
  </si>
  <si>
    <t>Ingen tilknyttet virksomhed</t>
  </si>
  <si>
    <t>Ingen bortfald eller nedsættelse</t>
  </si>
  <si>
    <t>Udvidelse af forsyningsområde</t>
  </si>
  <si>
    <t xml:space="preserve">Ingen engangstillæg 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</si>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</sst>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4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4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4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5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8" t="s">
        <v>234</v>
      </c>
      <c r="C10" s="9">
        <v>8608000</v>
      </c>
      <c r="D10" s="14" t="s">
        <v>3</v>
      </c>
      <c r="E10" s="1"/>
      <c r="F10" s="1"/>
    </row>
    <row r="11" spans="1:6" x14ac:dyDescent="0.45">
      <c r="A11" s="1"/>
      <c r="B11" s="48" t="s">
        <v>235</v>
      </c>
      <c r="C11" s="9">
        <v>64546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30468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541460</v>
      </c>
      <c r="D13" s="14" t="s">
        <v>3</v>
      </c>
      <c r="E13" s="1"/>
      <c r="F13" s="1"/>
    </row>
    <row r="14" spans="1:6" x14ac:dyDescent="0.45">
      <c r="A14" s="1"/>
      <c r="B14" s="40" t="s">
        <v>169</v>
      </c>
      <c r="C14" s="12">
        <f>SUM(C10:C13)</f>
        <v>9244474</v>
      </c>
      <c r="D14" s="13" t="s">
        <v>3</v>
      </c>
      <c r="E14" s="1"/>
      <c r="F14" s="1"/>
    </row>
    <row r="15" spans="1:6" x14ac:dyDescent="0.45">
      <c r="A15" s="1"/>
      <c r="B15" s="40" t="s">
        <v>170</v>
      </c>
      <c r="C15" s="12">
        <f>C14*(1+'Fane 12. Nøgletal'!C13)^2</f>
        <v>9471415.1131101605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91" t="s">
        <v>172</v>
      </c>
      <c r="C2" s="91"/>
      <c r="D2" s="91"/>
      <c r="E2" s="91"/>
      <c r="F2" s="91"/>
      <c r="G2" s="1"/>
    </row>
    <row r="3" spans="1:7" ht="15" customHeight="1" x14ac:dyDescent="0.45">
      <c r="A3" s="1"/>
      <c r="B3" s="91"/>
      <c r="C3" s="91"/>
      <c r="D3" s="91"/>
      <c r="E3" s="91"/>
      <c r="F3" s="91"/>
      <c r="G3" s="1"/>
    </row>
    <row r="4" spans="1:7" ht="15" customHeight="1" x14ac:dyDescent="0.4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45">
      <c r="A5" s="1"/>
      <c r="B5" s="98" t="s">
        <v>37</v>
      </c>
      <c r="C5" s="99"/>
      <c r="D5" s="100"/>
      <c r="E5" s="9">
        <v>-161080.11333333334</v>
      </c>
      <c r="F5" s="14" t="s">
        <v>3</v>
      </c>
      <c r="G5" s="1"/>
    </row>
    <row r="6" spans="1:7" ht="15" customHeight="1" x14ac:dyDescent="0.45">
      <c r="A6" s="1"/>
      <c r="B6" s="98" t="s">
        <v>38</v>
      </c>
      <c r="C6" s="99"/>
      <c r="D6" s="100"/>
      <c r="E6" s="9">
        <v>3453738.9234611131</v>
      </c>
      <c r="F6" s="14" t="s">
        <v>3</v>
      </c>
      <c r="G6" s="1"/>
    </row>
    <row r="7" spans="1:7" ht="15" customHeight="1" x14ac:dyDescent="0.45">
      <c r="A7" s="1"/>
      <c r="B7" s="106" t="s">
        <v>131</v>
      </c>
      <c r="C7" s="107"/>
      <c r="D7" s="108"/>
      <c r="E7" s="10">
        <f>SUM(E5:E6)</f>
        <v>3292658.8101277798</v>
      </c>
      <c r="F7" s="17" t="s">
        <v>3</v>
      </c>
      <c r="G7" s="1"/>
    </row>
    <row r="8" spans="1:7" ht="15" customHeight="1" x14ac:dyDescent="0.45">
      <c r="A8" s="1"/>
      <c r="B8" s="40"/>
      <c r="C8" s="41"/>
      <c r="D8" s="41"/>
      <c r="E8" s="41"/>
      <c r="F8" s="20"/>
      <c r="G8" s="1"/>
    </row>
    <row r="9" spans="1:7" ht="28.5" customHeight="1" x14ac:dyDescent="0.45">
      <c r="A9" s="1"/>
      <c r="B9" s="74" t="s">
        <v>132</v>
      </c>
      <c r="C9" s="75"/>
      <c r="D9" s="75"/>
      <c r="E9" s="75"/>
      <c r="F9" s="76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5" t="s">
        <v>116</v>
      </c>
      <c r="C11" s="96"/>
      <c r="D11" s="96"/>
      <c r="E11" s="96"/>
      <c r="F11" s="97"/>
      <c r="G11" s="1"/>
    </row>
    <row r="12" spans="1:7" x14ac:dyDescent="0.45">
      <c r="A12" s="1"/>
      <c r="B12" s="98" t="s">
        <v>117</v>
      </c>
      <c r="C12" s="99"/>
      <c r="D12" s="100"/>
      <c r="E12" s="9">
        <v>25894688.51620065</v>
      </c>
      <c r="F12" s="14" t="s">
        <v>3</v>
      </c>
      <c r="G12" s="1"/>
    </row>
    <row r="13" spans="1:7" x14ac:dyDescent="0.45">
      <c r="A13" s="1"/>
      <c r="B13" s="98" t="s">
        <v>118</v>
      </c>
      <c r="C13" s="99"/>
      <c r="D13" s="100"/>
      <c r="E13" s="9">
        <v>21356000</v>
      </c>
      <c r="F13" s="14" t="s">
        <v>3</v>
      </c>
      <c r="G13" s="1"/>
    </row>
    <row r="14" spans="1:7" x14ac:dyDescent="0.4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45">
      <c r="A15" s="1"/>
      <c r="B15" s="106" t="s">
        <v>208</v>
      </c>
      <c r="C15" s="107"/>
      <c r="D15" s="108"/>
      <c r="E15" s="10">
        <f>E12-(E13-E14)</f>
        <v>4538688.5162006505</v>
      </c>
      <c r="F15" s="17" t="s">
        <v>3</v>
      </c>
      <c r="G15" s="1"/>
    </row>
    <row r="16" spans="1:7" x14ac:dyDescent="0.45">
      <c r="A16" s="1"/>
      <c r="B16" s="40"/>
      <c r="C16" s="41"/>
      <c r="D16" s="41"/>
      <c r="E16" s="41"/>
      <c r="F16" s="20"/>
      <c r="G16" s="1"/>
    </row>
    <row r="17" spans="1:7" ht="30" customHeight="1" x14ac:dyDescent="0.45">
      <c r="A17" s="1"/>
      <c r="B17" s="74" t="s">
        <v>133</v>
      </c>
      <c r="C17" s="75"/>
      <c r="D17" s="75"/>
      <c r="E17" s="75"/>
      <c r="F17" s="76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5" t="s">
        <v>50</v>
      </c>
      <c r="C19" s="96"/>
      <c r="D19" s="96"/>
      <c r="E19" s="96"/>
      <c r="F19" s="97"/>
      <c r="G19" s="1"/>
    </row>
    <row r="20" spans="1:7" x14ac:dyDescent="0.45">
      <c r="A20" s="1"/>
      <c r="B20" s="98" t="s">
        <v>51</v>
      </c>
      <c r="C20" s="99"/>
      <c r="D20" s="100"/>
      <c r="E20" s="9">
        <v>22046265.906445589</v>
      </c>
      <c r="F20" s="14" t="s">
        <v>3</v>
      </c>
      <c r="G20" s="1"/>
    </row>
    <row r="21" spans="1:7" x14ac:dyDescent="0.45">
      <c r="A21" s="1"/>
      <c r="B21" s="98" t="s">
        <v>52</v>
      </c>
      <c r="C21" s="99"/>
      <c r="D21" s="100"/>
      <c r="E21" s="9">
        <v>22153000</v>
      </c>
      <c r="F21" s="14" t="s">
        <v>3</v>
      </c>
      <c r="G21" s="1"/>
    </row>
    <row r="22" spans="1:7" x14ac:dyDescent="0.4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45">
      <c r="A23" s="1"/>
      <c r="B23" s="106" t="s">
        <v>209</v>
      </c>
      <c r="C23" s="107"/>
      <c r="D23" s="108"/>
      <c r="E23" s="10">
        <f>E20-(E21-E22)</f>
        <v>-106734.09355441108</v>
      </c>
      <c r="F23" s="17" t="s">
        <v>3</v>
      </c>
      <c r="G23" s="1"/>
    </row>
    <row r="24" spans="1:7" x14ac:dyDescent="0.45">
      <c r="A24" s="1"/>
      <c r="B24" s="40"/>
      <c r="C24" s="41"/>
      <c r="D24" s="41"/>
      <c r="E24" s="41"/>
      <c r="F24" s="20"/>
      <c r="G24" s="1"/>
    </row>
    <row r="25" spans="1:7" ht="28.5" customHeight="1" x14ac:dyDescent="0.45">
      <c r="A25" s="1"/>
      <c r="B25" s="74" t="s">
        <v>179</v>
      </c>
      <c r="C25" s="75"/>
      <c r="D25" s="75"/>
      <c r="E25" s="75"/>
      <c r="F25" s="76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5" t="s">
        <v>200</v>
      </c>
      <c r="C27" s="96"/>
      <c r="D27" s="96"/>
      <c r="E27" s="96"/>
      <c r="F27" s="97"/>
      <c r="G27" s="1"/>
    </row>
    <row r="28" spans="1:7" x14ac:dyDescent="0.45">
      <c r="A28" s="1"/>
      <c r="B28" s="98" t="s">
        <v>201</v>
      </c>
      <c r="C28" s="99"/>
      <c r="D28" s="100"/>
      <c r="E28" s="9">
        <v>24353781.708279416</v>
      </c>
      <c r="F28" s="14" t="s">
        <v>3</v>
      </c>
      <c r="G28" s="1"/>
    </row>
    <row r="29" spans="1:7" x14ac:dyDescent="0.45">
      <c r="A29" s="1"/>
      <c r="B29" s="98" t="s">
        <v>202</v>
      </c>
      <c r="C29" s="99"/>
      <c r="D29" s="100"/>
      <c r="E29" s="9">
        <v>20574000</v>
      </c>
      <c r="F29" s="14" t="s">
        <v>3</v>
      </c>
      <c r="G29" s="1"/>
    </row>
    <row r="30" spans="1:7" x14ac:dyDescent="0.4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45">
      <c r="A31" s="1"/>
      <c r="B31" s="106" t="s">
        <v>210</v>
      </c>
      <c r="C31" s="107"/>
      <c r="D31" s="108"/>
      <c r="E31" s="10">
        <f>E28-(E29-E30)</f>
        <v>3779781.708279416</v>
      </c>
      <c r="F31" s="17" t="s">
        <v>3</v>
      </c>
      <c r="G31" s="1"/>
    </row>
    <row r="32" spans="1:7" x14ac:dyDescent="0.45">
      <c r="A32" s="1"/>
      <c r="B32" s="40"/>
      <c r="C32" s="41"/>
      <c r="D32" s="41"/>
      <c r="E32" s="41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5" t="s">
        <v>125</v>
      </c>
      <c r="C34" s="96"/>
      <c r="D34" s="96"/>
      <c r="E34" s="96"/>
      <c r="F34" s="97"/>
      <c r="G34" s="1"/>
    </row>
    <row r="35" spans="1:7" x14ac:dyDescent="0.45">
      <c r="A35" s="1"/>
      <c r="B35" s="109" t="s">
        <v>244</v>
      </c>
      <c r="C35" s="110"/>
      <c r="D35" s="111"/>
      <c r="E35" s="9">
        <v>1</v>
      </c>
      <c r="F35" s="14"/>
      <c r="G35" s="1"/>
    </row>
    <row r="36" spans="1:7" x14ac:dyDescent="0.45">
      <c r="A36" s="1"/>
      <c r="B36" s="109" t="s">
        <v>245</v>
      </c>
      <c r="C36" s="110"/>
      <c r="D36" s="111"/>
      <c r="E36" s="9">
        <v>0</v>
      </c>
      <c r="F36" s="14"/>
      <c r="G36" s="1"/>
    </row>
    <row r="37" spans="1:7" x14ac:dyDescent="0.4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0</v>
      </c>
      <c r="F37" s="14" t="s">
        <v>3</v>
      </c>
      <c r="G37" s="1"/>
    </row>
    <row r="38" spans="1:7" x14ac:dyDescent="0.4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45">
      <c r="A39" s="1"/>
      <c r="B39" s="112" t="s">
        <v>203</v>
      </c>
      <c r="C39" s="112"/>
      <c r="D39" s="112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FGVh/a1lSR8eHMe2l83fPfGrUbQzNCtV2i/7bqeYclLl1ZfhrVA2aemMXKuURUgAuDQsxvKjxRB/IxQINjT9QQ==" saltValue="97NeSMrnO2MhjcT6JWLmyA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1" t="s">
        <v>243</v>
      </c>
      <c r="C10" s="5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53" t="s">
        <v>240</v>
      </c>
      <c r="C11" s="22">
        <v>113304</v>
      </c>
      <c r="D11" s="14" t="s">
        <v>3</v>
      </c>
      <c r="E11" s="9">
        <v>6653</v>
      </c>
      <c r="F11" s="14" t="s">
        <v>3</v>
      </c>
      <c r="G11" s="1"/>
    </row>
    <row r="12" spans="1:7" x14ac:dyDescent="0.45">
      <c r="A12" s="1"/>
      <c r="B12" s="40" t="s">
        <v>48</v>
      </c>
      <c r="C12" s="12">
        <f>SUM(C10:C11)</f>
        <v>113304</v>
      </c>
      <c r="D12" s="13" t="s">
        <v>3</v>
      </c>
      <c r="E12" s="12">
        <f>SUM(E10:E11)</f>
        <v>6653</v>
      </c>
      <c r="F12" s="13" t="s">
        <v>3</v>
      </c>
      <c r="G12" s="1"/>
    </row>
    <row r="13" spans="1:7" x14ac:dyDescent="0.45">
      <c r="A13" s="1"/>
      <c r="B13" s="40" t="s">
        <v>173</v>
      </c>
      <c r="C13" s="12">
        <f>C12*(1+'Fane 12. Nøgletal'!C13)</f>
        <v>114686.3088</v>
      </c>
      <c r="D13" s="13" t="s">
        <v>3</v>
      </c>
      <c r="E13" s="12">
        <f>E12*(1+'Fane 12. Nøgletal'!C13)</f>
        <v>6734.1665999999996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ZjiqVSj3UPgOUAp6IYmZ2qV2WolGnnaa3CJp/gFPdOdF65T0EsWla2iSh2wOeJ9t+BdcHF/r5fj88g7iNqkZdQ==" saltValue="J1Gb4Dk5CxE9+HTW8sPFk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4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6" t="s">
        <v>16</v>
      </c>
      <c r="C17" s="46" t="s">
        <v>11</v>
      </c>
      <c r="D17" s="47"/>
      <c r="E17" s="46" t="s">
        <v>34</v>
      </c>
      <c r="F17" s="43"/>
      <c r="G17" s="1"/>
    </row>
    <row r="18" spans="1:7" x14ac:dyDescent="0.4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6" t="s">
        <v>16</v>
      </c>
      <c r="C25" s="46" t="s">
        <v>11</v>
      </c>
      <c r="D25" s="47"/>
      <c r="E25" s="46" t="s">
        <v>34</v>
      </c>
      <c r="F25" s="43"/>
      <c r="G25" s="1"/>
    </row>
    <row r="26" spans="1:7" x14ac:dyDescent="0.4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6" t="s">
        <v>16</v>
      </c>
      <c r="C33" s="46" t="s">
        <v>11</v>
      </c>
      <c r="D33" s="47"/>
      <c r="E33" s="46" t="s">
        <v>34</v>
      </c>
      <c r="F33" s="43"/>
      <c r="G33" s="1"/>
    </row>
    <row r="34" spans="1:7" x14ac:dyDescent="0.4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zpJmdyu7iIROGLT/W2FiWpEpTQhdLz612SqRwMcA+UR0U5JZRszgQHwrqx2eyqkJcw8bC3ZS0oJ/3R5Tgy/BCw==" saltValue="voEGH75RCkutJcEs/LUw2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211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8" t="s">
        <v>141</v>
      </c>
      <c r="C9" s="26">
        <v>1.2699999999999999E-2</v>
      </c>
      <c r="D9" s="1"/>
    </row>
    <row r="10" spans="1:4" x14ac:dyDescent="0.45">
      <c r="A10" s="1"/>
      <c r="B10" s="48" t="s">
        <v>22</v>
      </c>
      <c r="C10" s="26">
        <v>1.7500000000000002E-2</v>
      </c>
      <c r="D10" s="1"/>
    </row>
    <row r="11" spans="1:4" x14ac:dyDescent="0.45">
      <c r="A11" s="1"/>
      <c r="B11" s="48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8" t="s">
        <v>143</v>
      </c>
      <c r="C18" s="23">
        <v>9.1000000000000004E-3</v>
      </c>
      <c r="D18" s="1"/>
    </row>
    <row r="19" spans="1:4" x14ac:dyDescent="0.45">
      <c r="A19" s="1"/>
      <c r="B19" s="48" t="s">
        <v>144</v>
      </c>
      <c r="C19" s="23">
        <v>1.77E-2</v>
      </c>
      <c r="D19" s="1"/>
    </row>
    <row r="20" spans="1:4" x14ac:dyDescent="0.45">
      <c r="A20" s="1"/>
      <c r="B20" s="48" t="s">
        <v>145</v>
      </c>
      <c r="C20" s="23">
        <v>8.6999999999999994E-3</v>
      </c>
      <c r="D20" s="1"/>
    </row>
    <row r="21" spans="1:4" x14ac:dyDescent="0.45">
      <c r="A21" s="1"/>
      <c r="B21" s="48" t="s">
        <v>146</v>
      </c>
      <c r="C21" s="36">
        <v>2.8400000000000002E-2</v>
      </c>
      <c r="D21" s="1"/>
    </row>
    <row r="22" spans="1:4" x14ac:dyDescent="0.45">
      <c r="A22" s="1"/>
      <c r="B22" s="48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8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4" t="s">
        <v>25</v>
      </c>
      <c r="C9" s="7">
        <f>'Fane 3. Omkostninger i ØR2020'!E20</f>
        <v>13191485.47250627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114686.3088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6734.1665999999996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162417.4525644565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-111384.06632993654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-223166.63085824106</v>
      </c>
      <c r="D19" s="8" t="s">
        <v>3</v>
      </c>
      <c r="E19" s="1"/>
    </row>
    <row r="20" spans="1:5" ht="17.100000000000001" customHeight="1" x14ac:dyDescent="0.45">
      <c r="A20" s="1"/>
      <c r="B20" s="49" t="s">
        <v>20</v>
      </c>
      <c r="C20" s="10">
        <f>SUM(C9:C19)</f>
        <v>13140772.703282548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omk.'!C15</f>
        <v>9471415.1131101605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49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0" t="s">
        <v>205</v>
      </c>
      <c r="C28" s="10">
        <f>'Fane 7. Kontrol af ØR2019'!E39</f>
        <v>0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22612187.816392709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4" t="s">
        <v>26</v>
      </c>
      <c r="C9" s="7">
        <f>'Fane 2.1. Økonomisk ramme 2021'!C20</f>
        <v>13140772.703282548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160317.42698004711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-110488.09290037851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-219677.30900145703</v>
      </c>
      <c r="D15" s="8" t="s">
        <v>3</v>
      </c>
      <c r="E15" s="1"/>
    </row>
    <row r="16" spans="1:5" ht="15" customHeight="1" x14ac:dyDescent="0.45">
      <c r="A16" s="1"/>
      <c r="B16" s="45" t="s">
        <v>20</v>
      </c>
      <c r="C16" s="10">
        <f>SUM(C9:C15)</f>
        <v>12970924.728360759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omk.'!C15*(1+'Fane 12. Nøgletal'!C13)</f>
        <v>9586966.3774901051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0" t="s">
        <v>205</v>
      </c>
      <c r="C24" s="10">
        <f>'Fane 7. Kontrol af ØR2019'!E39</f>
        <v>0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22557891.105850864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4" t="s">
        <v>165</v>
      </c>
      <c r="C8" s="7">
        <f>'Fane 2.2. Økonomisk ramme 2022'!C16</f>
        <v>12970924.728360759</v>
      </c>
      <c r="D8" s="8" t="s">
        <v>3</v>
      </c>
      <c r="E8" s="1"/>
    </row>
    <row r="9" spans="1:5" ht="15" customHeight="1" x14ac:dyDescent="0.45">
      <c r="A9" s="1"/>
      <c r="B9" s="44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158245.28168600128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-109599.32668108787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-216242.54443656476</v>
      </c>
      <c r="D14" s="8" t="s">
        <v>3</v>
      </c>
      <c r="E14" s="1"/>
    </row>
    <row r="15" spans="1:5" x14ac:dyDescent="0.45">
      <c r="A15" s="1"/>
      <c r="B15" s="45" t="s">
        <v>20</v>
      </c>
      <c r="C15" s="10">
        <f>SUM(C8:C14)</f>
        <v>12803328.138929106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Nøgletal'!C13)^2</f>
        <v>9703927.3672954831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22507255.506224588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4" t="s">
        <v>166</v>
      </c>
      <c r="C8" s="7">
        <f>'Fane 2.3. Økonomisk ramme 2023'!C15</f>
        <v>12803328.138929106</v>
      </c>
      <c r="D8" s="8" t="s">
        <v>3</v>
      </c>
      <c r="E8" s="1"/>
    </row>
    <row r="9" spans="1:5" ht="15" customHeight="1" x14ac:dyDescent="0.45">
      <c r="A9" s="1"/>
      <c r="B9" s="44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156200.60329493511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-108717.70969726519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-212861.48413302685</v>
      </c>
      <c r="D14" s="8" t="s">
        <v>3</v>
      </c>
      <c r="E14" s="1"/>
    </row>
    <row r="15" spans="1:5" x14ac:dyDescent="0.45">
      <c r="A15" s="1"/>
      <c r="B15" s="45" t="s">
        <v>20</v>
      </c>
      <c r="C15" s="10">
        <f>SUM(C8:C14)</f>
        <v>12637949.548393749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Nøgletal'!C13)^3</f>
        <v>9822315.2811764888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242</v>
      </c>
      <c r="C22" s="12">
        <f>SUM(C15,C17,C21)</f>
        <v>22460264.829570238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2" t="s">
        <v>23</v>
      </c>
      <c r="C9" s="93"/>
      <c r="D9" s="94"/>
      <c r="E9" s="7">
        <v>13149509.434793113</v>
      </c>
      <c r="F9" s="8" t="s">
        <v>3</v>
      </c>
      <c r="G9" s="1"/>
    </row>
    <row r="10" spans="1:7" ht="15" customHeight="1" x14ac:dyDescent="0.45">
      <c r="A10" s="1"/>
      <c r="B10" s="77" t="s">
        <v>45</v>
      </c>
      <c r="C10" s="78"/>
      <c r="D10" s="79"/>
      <c r="E10" s="7">
        <v>0</v>
      </c>
      <c r="F10" s="8" t="s">
        <v>3</v>
      </c>
      <c r="G10" s="1"/>
    </row>
    <row r="11" spans="1:7" ht="15" customHeight="1" x14ac:dyDescent="0.45">
      <c r="A11" s="1"/>
      <c r="B11" s="77" t="s">
        <v>46</v>
      </c>
      <c r="C11" s="78"/>
      <c r="D11" s="79"/>
      <c r="E11" s="9">
        <v>0</v>
      </c>
      <c r="F11" s="8" t="s">
        <v>3</v>
      </c>
      <c r="G11" s="1"/>
    </row>
    <row r="12" spans="1:7" x14ac:dyDescent="0.4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4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18</v>
      </c>
      <c r="C16" s="78"/>
      <c r="D16" s="79"/>
      <c r="E16" s="9">
        <f>E9*'Fane 12. Nøgletal'!C11+SUM(E10:E15)*'Fane 12. Nøgletal'!C12</f>
        <v>222226.70944800359</v>
      </c>
      <c r="F16" s="8" t="s">
        <v>3</v>
      </c>
      <c r="G16" s="1"/>
    </row>
    <row r="17" spans="1:7" x14ac:dyDescent="0.45">
      <c r="A17" s="1"/>
      <c r="B17" s="77" t="s">
        <v>9</v>
      </c>
      <c r="C17" s="78"/>
      <c r="D17" s="79"/>
      <c r="E17" s="9">
        <f>-SUM(E9:E16)*'Fane 5. Individuelt eff. krav'!G9</f>
        <v>0</v>
      </c>
      <c r="F17" s="8" t="s">
        <v>3</v>
      </c>
      <c r="G17" s="1"/>
    </row>
    <row r="18" spans="1:7" x14ac:dyDescent="0.45">
      <c r="A18" s="1"/>
      <c r="B18" s="77" t="s">
        <v>27</v>
      </c>
      <c r="C18" s="78"/>
      <c r="D18" s="79"/>
      <c r="E18" s="9">
        <f>-'Fane 4.1. Gen. krav - drift'!G25</f>
        <v>-109946.7685004066</v>
      </c>
      <c r="F18" s="8" t="s">
        <v>3</v>
      </c>
      <c r="G18" s="1"/>
    </row>
    <row r="19" spans="1:7" x14ac:dyDescent="0.45">
      <c r="A19" s="1"/>
      <c r="B19" s="77" t="s">
        <v>28</v>
      </c>
      <c r="C19" s="78"/>
      <c r="D19" s="79"/>
      <c r="E19" s="9">
        <f>-'Fane 4.2. Gen. krav - anlæg'!G25</f>
        <v>-70303.90323444028</v>
      </c>
      <c r="F19" s="8" t="s">
        <v>3</v>
      </c>
      <c r="G19" s="1"/>
    </row>
    <row r="20" spans="1:7" x14ac:dyDescent="0.45">
      <c r="A20" s="1"/>
      <c r="B20" s="80" t="s">
        <v>20</v>
      </c>
      <c r="C20" s="81"/>
      <c r="D20" s="82"/>
      <c r="E20" s="10">
        <f>SUM(E9:E19)</f>
        <v>13191485.47250627</v>
      </c>
      <c r="F20" s="11" t="s">
        <v>3</v>
      </c>
      <c r="G20" s="1"/>
    </row>
    <row r="21" spans="1:7" x14ac:dyDescent="0.45">
      <c r="A21" s="1"/>
      <c r="B21" s="89" t="s">
        <v>12</v>
      </c>
      <c r="C21" s="90"/>
      <c r="D21" s="90"/>
      <c r="E21" s="41"/>
      <c r="F21" s="20"/>
      <c r="G21" s="1"/>
    </row>
    <row r="22" spans="1:7" x14ac:dyDescent="0.45">
      <c r="A22" s="1"/>
      <c r="B22" s="83" t="s">
        <v>12</v>
      </c>
      <c r="C22" s="84"/>
      <c r="D22" s="85"/>
      <c r="E22" s="10">
        <v>9482315.2533242106</v>
      </c>
      <c r="F22" s="11" t="s">
        <v>3</v>
      </c>
      <c r="G22" s="1"/>
    </row>
    <row r="23" spans="1:7" ht="15" customHeight="1" x14ac:dyDescent="0.45">
      <c r="A23" s="1"/>
      <c r="B23" s="89" t="s">
        <v>99</v>
      </c>
      <c r="C23" s="90"/>
      <c r="D23" s="90"/>
      <c r="E23" s="41"/>
      <c r="F23" s="41"/>
      <c r="G23" s="1"/>
    </row>
    <row r="24" spans="1:7" ht="14.25" customHeight="1" x14ac:dyDescent="0.4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4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4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6" t="s">
        <v>229</v>
      </c>
      <c r="C28" s="87"/>
      <c r="D28" s="88"/>
      <c r="E28" s="10">
        <v>0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6" t="s">
        <v>231</v>
      </c>
      <c r="C30" s="87"/>
      <c r="D30" s="88"/>
      <c r="E30" s="10">
        <v>1646329.4050638899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3" t="s">
        <v>233</v>
      </c>
      <c r="C32" s="84"/>
      <c r="D32" s="85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24320130.13089437</v>
      </c>
      <c r="F33" s="13" t="s">
        <v>3</v>
      </c>
      <c r="G33" s="1"/>
    </row>
    <row r="34" spans="1:7" ht="28.15" customHeight="1" x14ac:dyDescent="0.45">
      <c r="A34" s="1"/>
      <c r="B34" s="74" t="s">
        <v>179</v>
      </c>
      <c r="C34" s="75"/>
      <c r="D34" s="75"/>
      <c r="E34" s="75"/>
      <c r="F34" s="76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5577277.026705266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111545.54053410533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5535146.2760455338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110702.92552091068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5516116.4431484882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187.03322360885994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110326.06952744194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5497338.4250203297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109946.7685004066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5453117.8347294666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116085.48176736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111384.06632993654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5524404.6450189259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110488.09290037851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5479966.3340543937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109599.32668108787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5435885.4848632598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108717.70969726519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7784275.0229191277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70836.90270856407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7811398.7843372375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71083.72893746887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7871126.3798360247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145226.58795668685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69742.270819796584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8080908.4177517565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70303.90323444028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8108333.8895944273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6816.3234325199992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223166.63085824106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7988265.7818711651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219677.30900145703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7863365.2522387188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216242.54443656476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7740417.6048373403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212861.48413302685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0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0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2020-10-20T07:54:03Z</dcterms:modified>
</cp:coreProperties>
</file>