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Ringsted Vand AS (V154)\ØR2027\"/>
    </mc:Choice>
  </mc:AlternateContent>
  <xr:revisionPtr revIDLastSave="0" documentId="13_ncr:1_{C0DF0B51-0AE9-490C-B28D-A4CBBE092034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Engangstillæg'!$A$1:$G$18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Engangstillæg'!$B$8:$F$16</definedName>
    <definedName name="EngTillæg_Tabel_Værdi">'5.3. Engangstillæg'!$B$16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Engangstillæg'!$A$1:$G$18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6" i="10"/>
  <c r="C16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2" i="3"/>
  <c r="C12" i="11"/>
  <c r="C19" i="3" s="1"/>
  <c r="C13" i="3"/>
  <c r="C12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<sst xmlns="http://schemas.openxmlformats.org/spreadsheetml/2006/main" count="347" uniqueCount="157">
  <si>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</si>
  <si>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</si>
  <si>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</si>
  <si>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</si>
  <si>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</si>
  <si>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</si>
  <si>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</si>
  <si>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</si>
  <si>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</si>
  <si>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</si>
  <si>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</si>
  <si>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</si>
  <si>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</si>
  <si>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</si>
  <si>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</si>
  <si>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</si>
  <si>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</si>
  <si>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</si>
  <si>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</si>
  <si>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</si>
  <si>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</si>
  <si>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</si>
  <si>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</si>
  <si>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</si>
  <si>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</si>
  <si>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</si>
  <si>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</si>
  <si>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</si>
  <si>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</si>
  <si>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</si>
  <si>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</si>
  <si>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</si>
  <si>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</si>
  <si>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</si>
  <si>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</si>
  <si>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</si>
  <si>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</si>
  <si>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</si>
  <si>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</si>
  <si>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</si>
  <si>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</si>
  <si>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</si>
  <si>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</si>
  <si>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</si>
  <si>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</si>
  <si>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</si>
  <si>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</si>
  <si>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</si>
  <si>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</si>
  <si>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</si>
  <si>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</si>
  <si>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</si>
  <si>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</si>
  <si>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</si>
  <si>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</si>
  <si>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</si>
  <si>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</si>
  <si>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</si>
  <si>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</si>
  <si>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</si>
  <si>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</si>
  <si>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</si>
  <si>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</si>
  <si>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</si>
  <si>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</si>
  <si>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</si>
  <si>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</si>
  <si>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</si>
  <si>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</si>
  <si>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</si>
  <si>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</si>
  <si>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</si>
  <si>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</si>
  <si>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</si>
  <si>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</si>
  <si>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</si>
  <si>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</si>
  <si>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</si>
  <si>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</si>
  <si>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</si>
  <si>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</si>
  <si>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</si>
  <si>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</si>
  <si>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</si>
  <si>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</si>
  <si>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</si>
  <si>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</si>
  <si>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</si>
  <si>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</si>
  <si>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</si>
  <si>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</si>
  <si>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</si>
  <si>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</si>
  <si>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</si>
  <si>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</si>
  <si>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</si>
  <si>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</si>
  <si>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</si>
  <si>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</si>
  <si>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</si>
  <si>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</si>
  <si>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</si>
  <si>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</si>
  <si>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</si>
  <si>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</si>
  <si>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</si>
  <si>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</si>
  <si>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</si>
  <si>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</si>
  <si>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</si>
  <si>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</si>
  <si>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</si>
  <si>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</si>
  <si>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</si>
  <si>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</si>
  <si>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</si>
  <si>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</si>
  <si>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</si>
  <si>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</si>
  <si>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</si>
  <si>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</si>
  <si>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</si>
  <si>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</si>
  <si>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</si>
  <si>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</si>
  <si>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</si>
  <si>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</si>
  <si>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</si>
  <si>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</si>
  <si>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</si>
  <si>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</si>
  <si>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</si>
  <si>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</si>
  <si>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</si>
  <si>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</si>
  <si>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</si>
  <si>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</si>
  <si>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</si>
  <si>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</si>
  <si>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</si>
  <si>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</si>
  <si>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</si>
  <si>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</si>
  <si>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</si>
  <si>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</si>
  <si>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</si>
  <si>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</si>
  <si>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</si>
  <si>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</si>
  <si>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</si>
  <si>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Forsyningssikkerhed</t>
  </si>
  <si>
    <t>Nedbringelse af vandsvind</t>
  </si>
  <si>
    <t>Sektioneringsprojekter 2022-2025</t>
  </si>
  <si>
    <t>Udvidelser 2024</t>
  </si>
  <si>
    <t>Udvidelser 2025</t>
  </si>
  <si>
    <t>Vandsamarbejde etableret i medfør af §52b i vandforsyningsloven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</si>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</sst>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+kDIIqnFnpwlSzw5mTYud+muSAYqcEXilg0g0czSsvMMAPGFBMtbCTlsDjqZIby7cQuEy369o17coX5Wwdcqnw==" saltValue="mocJ1pOml+2LnrI+vJHyL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22208866.13707085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2228956.3679581615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-488756.45010058023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-258913.86219702775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305602.96328623511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23995755.156017639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23995755.156017639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FhXgjPvQ++bCp0ZkHZCA86y9eez3D+TWZxHl/s4KYF0maLTJRQWTII+lJRhTjk/lVmTjQNujkqaHtVZHYUiJ7g==" saltValue="28VoFmzjfevz448audvql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34747705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0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Engangstillæg'!C16+'5.3. Engangstillæg'!E16</f>
        <v>2328066.6158481101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37075771.615848109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28476593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8599178.6158481091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4681122</v>
      </c>
      <c r="D18" s="39" t="s">
        <v>31</v>
      </c>
      <c r="E18" s="9"/>
    </row>
    <row r="19" spans="1:5" ht="15" customHeight="1" x14ac:dyDescent="0.25">
      <c r="A19" s="9"/>
      <c r="B19" s="18" t="s">
        <v>143</v>
      </c>
      <c r="C19" s="34">
        <f>C15+C18</f>
        <v>13280300.615848109</v>
      </c>
      <c r="D19" s="20" t="s">
        <v>31</v>
      </c>
      <c r="E19" s="9"/>
    </row>
    <row r="20" spans="1:5" ht="49.5" customHeight="1" x14ac:dyDescent="0.25">
      <c r="A20" s="9"/>
      <c r="B20" s="111" t="s">
        <v>144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145</v>
      </c>
      <c r="C22" s="19"/>
      <c r="D22" s="20"/>
      <c r="E22" s="9"/>
    </row>
    <row r="23" spans="1:5" ht="27.95" customHeight="1" x14ac:dyDescent="0.25">
      <c r="A23" s="9"/>
      <c r="B23" s="42" t="s">
        <v>146</v>
      </c>
      <c r="C23" s="43">
        <f>100*4681122/(34336231+124940)</f>
        <v>13.583757789310178</v>
      </c>
      <c r="D23" s="39" t="s">
        <v>147</v>
      </c>
      <c r="E23" s="9"/>
    </row>
    <row r="24" spans="1:5" ht="27.95" customHeight="1" x14ac:dyDescent="0.25">
      <c r="A24" s="9"/>
      <c r="B24" s="42" t="s">
        <v>148</v>
      </c>
      <c r="C24" s="43">
        <f>C19/C12*100</f>
        <v>35.819350581422341</v>
      </c>
      <c r="D24" s="39" t="s">
        <v>147</v>
      </c>
      <c r="E24" s="9"/>
    </row>
    <row r="25" spans="1:5" ht="56.25" customHeight="1" x14ac:dyDescent="0.25">
      <c r="A25" s="9"/>
      <c r="B25" s="111" t="s">
        <v>149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jhkZiOL2LUqivcHG0Cai5zwdqhdGdnTg7kkgjmbMp+PJsHq2XNcZmOm7KQs0AICiFsposr2018LNU9osoECHnA==" saltValue="8+C6yHiM1mc3x+3XQBsKU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21086230.938531268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0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-38808.924323572297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-219450.39545982674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1380894.5183229835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22208866.13707085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-53708.18681826815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156</v>
      </c>
      <c r="C23" s="64">
        <v>22155157.950252581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XaXUtjN8e2E/T/OY91BViPxhYSh8ZHVXNZMQIzY0r2KJu2Iqfah2CYHR87ql1iArcNAGUfeDctahsoL/7FlH9Q==" saltValue="wbojisLwNZmYSvlrFwKZr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11699997.33281978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-233999.94665639562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1479695.7236880001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12945693.109851386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-258913.86219702775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12240361.768388059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753426.25400000007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12993788.02238806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-258913.86219702775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8YqeWLUz0HjMVngRDH+qVT8A4m6uKpAIQvCpBq+rTBo2V3s8RPia9aCFEGkkt7FFMeB5xIs03i04kNR70lMFrw==" saltValue="2sRjis0mXOXuYwIodQNlV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0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3389.6158481100001</v>
      </c>
      <c r="D11" s="39" t="s">
        <v>31</v>
      </c>
      <c r="E11" s="9"/>
    </row>
    <row r="12" spans="1:5" ht="15" customHeight="1" x14ac:dyDescent="0.25">
      <c r="A12" s="9"/>
      <c r="B12" s="73" t="s">
        <v>140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 t="s">
        <v>141</v>
      </c>
      <c r="C13" s="26">
        <f>'5.1.a. § 10-tillæg'!E13</f>
        <v>0</v>
      </c>
      <c r="D13" s="39" t="s">
        <v>31</v>
      </c>
      <c r="E13" s="9"/>
    </row>
    <row r="14" spans="1:5" ht="15" customHeight="1" x14ac:dyDescent="0.25">
      <c r="A14" s="9"/>
      <c r="B14" s="74" t="s">
        <v>155</v>
      </c>
      <c r="C14" s="75">
        <v>92973</v>
      </c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96362.615848109999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gjg3Q+uusAmlO/Y2QDr9vg7AI3Hxr1oIxzaYTfBfoLXdR2loqNdTc5wA/k+Q9i0Ey4U6FKc1KvO7DaxojJuo4g==" saltValue="hjJ9Q7TJZw0nAkXLtx/Vl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13236295.53028585</v>
      </c>
      <c r="D9" s="26">
        <v>8906279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89581.616423719999</v>
      </c>
      <c r="D10" s="26">
        <v>89287</v>
      </c>
      <c r="E10" s="26">
        <f t="shared" ref="E10:E19" si="0">MAX(D10-C10,0)</f>
        <v>0</v>
      </c>
      <c r="F10" s="39" t="s">
        <v>31</v>
      </c>
      <c r="G10" s="9"/>
    </row>
    <row r="11" spans="1:7" ht="44.25" customHeight="1" x14ac:dyDescent="0.25">
      <c r="A11" s="9"/>
      <c r="B11" s="73" t="s">
        <v>139</v>
      </c>
      <c r="C11" s="26">
        <v>3389.3841518899999</v>
      </c>
      <c r="D11" s="26">
        <v>6779</v>
      </c>
      <c r="E11" s="26">
        <f t="shared" si="0"/>
        <v>3389.6158481100001</v>
      </c>
      <c r="F11" s="39" t="s">
        <v>31</v>
      </c>
      <c r="G11" s="9"/>
    </row>
    <row r="12" spans="1:7" ht="15" customHeight="1" x14ac:dyDescent="0.25">
      <c r="A12" s="9"/>
      <c r="B12" s="73" t="s">
        <v>140</v>
      </c>
      <c r="C12" s="26">
        <v>32170.156052859998</v>
      </c>
      <c r="D12" s="26">
        <v>25235</v>
      </c>
      <c r="E12" s="26">
        <f t="shared" si="0"/>
        <v>0</v>
      </c>
      <c r="F12" s="39" t="s">
        <v>31</v>
      </c>
      <c r="G12" s="9"/>
    </row>
    <row r="13" spans="1:7" ht="15" customHeight="1" x14ac:dyDescent="0.25">
      <c r="A13" s="9"/>
      <c r="B13" s="74" t="s">
        <v>141</v>
      </c>
      <c r="C13" s="26">
        <v>72781.368108280003</v>
      </c>
      <c r="D13" s="26">
        <v>63305</v>
      </c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wc2FBGBiPNECBNuuI08XwUNawXVJndydBajGZzUgRtvdbPfRQeUD9/NyLTpwoD8bXnTYzboVRUk7I6E2WmjEGg==" saltValue="P11d0YHI0tUeiihow3Q76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0</v>
      </c>
      <c r="D10" s="39" t="s">
        <v>31</v>
      </c>
      <c r="E10" s="26">
        <v>61814</v>
      </c>
      <c r="F10" s="39" t="s">
        <v>31</v>
      </c>
      <c r="G10" s="9"/>
    </row>
    <row r="11" spans="1:7" ht="15" customHeight="1" x14ac:dyDescent="0.25">
      <c r="A11" s="9"/>
      <c r="B11" s="91" t="s">
        <v>151</v>
      </c>
      <c r="C11" s="26">
        <v>0</v>
      </c>
      <c r="D11" s="39" t="s">
        <v>31</v>
      </c>
      <c r="E11" s="26">
        <v>95746</v>
      </c>
      <c r="F11" s="39" t="s">
        <v>31</v>
      </c>
      <c r="G11" s="9"/>
    </row>
    <row r="12" spans="1:7" ht="15" customHeight="1" x14ac:dyDescent="0.25">
      <c r="A12" s="9"/>
      <c r="B12" s="91" t="s">
        <v>152</v>
      </c>
      <c r="C12" s="26">
        <v>0</v>
      </c>
      <c r="D12" s="39" t="s">
        <v>31</v>
      </c>
      <c r="E12" s="26">
        <v>230231</v>
      </c>
      <c r="F12" s="39" t="s">
        <v>31</v>
      </c>
      <c r="G12" s="9"/>
    </row>
    <row r="13" spans="1:7" ht="15" customHeight="1" x14ac:dyDescent="0.25">
      <c r="A13" s="9"/>
      <c r="B13" s="91" t="s">
        <v>153</v>
      </c>
      <c r="C13" s="26">
        <v>1162401</v>
      </c>
      <c r="D13" s="39" t="s">
        <v>31</v>
      </c>
      <c r="E13" s="26">
        <v>73443</v>
      </c>
      <c r="F13" s="39" t="s">
        <v>31</v>
      </c>
      <c r="G13" s="9"/>
    </row>
    <row r="14" spans="1:7" ht="15" customHeight="1" x14ac:dyDescent="0.25">
      <c r="A14" s="9"/>
      <c r="B14" s="91" t="s">
        <v>154</v>
      </c>
      <c r="C14" s="26">
        <v>253611</v>
      </c>
      <c r="D14" s="39" t="s">
        <v>31</v>
      </c>
      <c r="E14" s="26">
        <v>245346</v>
      </c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1416012</v>
      </c>
      <c r="D18" s="77" t="s">
        <v>31</v>
      </c>
      <c r="E18" s="76">
        <f>SUM(E10:E17)</f>
        <v>706580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-2606.1510333196588</v>
      </c>
      <c r="D19" s="39" t="s">
        <v>31</v>
      </c>
      <c r="E19" s="26">
        <f>-E18*'8. Nøgletal'!C23</f>
        <v>-1300.4509828468999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-28320.240000000002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91831.175874490902</v>
      </c>
      <c r="D21" s="39" t="s">
        <v>31</v>
      </c>
      <c r="E21" s="26">
        <f>SUM(E18:E20)*'8. Nøgletal'!C9</f>
        <v>46760.034099837249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1476916.7848411712</v>
      </c>
      <c r="D22" s="77" t="s">
        <v>31</v>
      </c>
      <c r="E22" s="76">
        <f>SUM(E18:E21)</f>
        <v>752039.5831169904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G4SNa/ufNqQFxKTXj/6TybtubuQz4RZx3xOngfilnFx/dmBysNdwM0G7mYj6jSufxeG9DFBSWqmmrJGiqDMCow==" saltValue="kdnKyhkpWjS28gcpBynn4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0</v>
      </c>
      <c r="D10" s="39" t="s">
        <v>31</v>
      </c>
      <c r="E10" s="26">
        <v>6350</v>
      </c>
      <c r="F10" s="39" t="s">
        <v>31</v>
      </c>
      <c r="G10" s="9"/>
    </row>
    <row r="11" spans="1:7" ht="15" customHeight="1" x14ac:dyDescent="0.25">
      <c r="A11" s="9"/>
      <c r="B11" s="91" t="s">
        <v>151</v>
      </c>
      <c r="C11" s="26">
        <v>0</v>
      </c>
      <c r="D11" s="39" t="s">
        <v>31</v>
      </c>
      <c r="E11" s="26">
        <v>8430</v>
      </c>
      <c r="F11" s="39" t="s">
        <v>31</v>
      </c>
      <c r="G11" s="9"/>
    </row>
    <row r="12" spans="1:7" ht="15" customHeight="1" x14ac:dyDescent="0.25">
      <c r="A12" s="9"/>
      <c r="B12" s="91" t="s">
        <v>152</v>
      </c>
      <c r="C12" s="26">
        <v>0</v>
      </c>
      <c r="D12" s="39" t="s">
        <v>31</v>
      </c>
      <c r="E12" s="26">
        <v>28410</v>
      </c>
      <c r="F12" s="39" t="s">
        <v>31</v>
      </c>
      <c r="G12" s="9"/>
    </row>
    <row r="13" spans="1:7" ht="15" customHeight="1" x14ac:dyDescent="0.25">
      <c r="A13" s="9"/>
      <c r="B13" s="91" t="s">
        <v>153</v>
      </c>
      <c r="C13" s="26">
        <v>0</v>
      </c>
      <c r="D13" s="39" t="s">
        <v>31</v>
      </c>
      <c r="E13" s="26">
        <v>12475</v>
      </c>
      <c r="F13" s="39" t="s">
        <v>31</v>
      </c>
      <c r="G13" s="9"/>
    </row>
    <row r="14" spans="1:7" ht="15" customHeight="1" x14ac:dyDescent="0.25">
      <c r="A14" s="9"/>
      <c r="B14" s="91" t="s">
        <v>154</v>
      </c>
      <c r="C14" s="26">
        <v>0</v>
      </c>
      <c r="D14" s="39" t="s">
        <v>31</v>
      </c>
      <c r="E14" s="26">
        <v>53447</v>
      </c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18" t="s">
        <v>107</v>
      </c>
      <c r="C16" s="76">
        <f>SUM(C10:C15)</f>
        <v>0</v>
      </c>
      <c r="D16" s="77" t="s">
        <v>31</v>
      </c>
      <c r="E16" s="76">
        <f>SUM(E10:E15)</f>
        <v>109112</v>
      </c>
      <c r="F16" s="77" t="s">
        <v>31</v>
      </c>
      <c r="G16" s="9"/>
    </row>
    <row r="17" spans="1:7" ht="15" customHeight="1" x14ac:dyDescent="0.25">
      <c r="A17" s="9"/>
      <c r="B17" s="9"/>
      <c r="C17" s="9"/>
      <c r="D17" s="9"/>
      <c r="E17" s="9"/>
      <c r="F17" s="9"/>
      <c r="G17" s="9"/>
    </row>
    <row r="18" spans="1:7" ht="15" customHeight="1" x14ac:dyDescent="0.25">
      <c r="A18" s="9"/>
      <c r="B18" s="92"/>
      <c r="C18" s="92"/>
      <c r="D18" s="92"/>
      <c r="E18" s="92"/>
      <c r="F18" s="92"/>
      <c r="G18" s="9"/>
    </row>
  </sheetData>
  <sheetProtection algorithmName="SHA-512" hashValue="hJdJoYu9Ubbdc3OHlt0l8VAHsdUkFXjx9IpHNbJNsDjXRwg2GGReZf4s8PkiWumjV84dvUNP8DeKxP4v+5s2sw==" saltValue="R9grRhq2lDlAk7zu41FHB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6F3Gs4GPR59RoSnif+hKAddbMiZTm/Yn4TlOOewE+PYC5kfjhZ1u4Fv9T8Xj0N5NPx4UHZrDENXtoap16LwH6A==" saltValue="b99NvbvwErtZW+W1u1WQw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142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/JxkLvv4ka11PqEIXA0640MKO5XoKb3gCjfVl+ndUHP7IwInkLlt5BWfJyX2FEmxuuuTlMC6nwBGDWM62bfQfA==" saltValue="SSLslY8SGaOBE2QCLSUib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bZnZasEcU8hstXnzf2CJv2usmKU9STp7cOo6Ib2XtM856neyWD0Aaysqje8Z5OeIeaxX/zg+bkFW638qcIKbNw==" saltValue="lPUwuE8jUUIVnihoAKxpT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hJQ1w41wbZOq3NqMlwLjcgTw8v7QZL8OnIECPIyvZ1e7zCNK7QGDkbLReqoVYFiMDzoU81vBjtzOtLtT4ucZww==" saltValue="zIzBtqsjdP8L9MRk2F13e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qFHk6cFvgzHocodPq2HfQ/6rrxdCjcBTASCtqswep7kuOtZDbfKhapFik3ifkw5CJPztE80gef5I8007J750sw==" saltValue="wnIATru5A/5vBJsfWmhW6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1.8404865448313E-3</v>
      </c>
      <c r="D23" s="16"/>
    </row>
    <row r="24" spans="1:4" ht="15" customHeight="1" x14ac:dyDescent="0.25">
      <c r="A24" s="9"/>
      <c r="B24" s="37" t="s">
        <v>121</v>
      </c>
      <c r="C24" s="8">
        <v>0.02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N8W6Gkmoot9PqN5uMg52zYKZt828wGy58lYG84p21qIP52y6WTAhfzvAUGHT2Ho/f+SS9Pp/4NmNRotqkPMVWw==" saltValue="t6HeHvBF8UCCv3hD59qrC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2026-09-23T08:29:50Z</dcterms:modified>
</cp:coreProperties>
</file>