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KLINTING VANDVÆRK (V006)\ØR2023\"/>
    </mc:Choice>
  </mc:AlternateContent>
  <bookViews>
    <workbookView xWindow="3110" yWindow="990" windowWidth="1274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24" i="8" l="1"/>
  <c r="E28" i="8" s="1"/>
  <c r="E30" i="8" s="1"/>
  <c r="C11" i="12" l="1"/>
  <c r="E11" i="12"/>
  <c r="E10" i="11"/>
  <c r="C10" i="11"/>
  <c r="H11" i="9"/>
  <c r="J11" i="9"/>
  <c r="C13" i="7"/>
  <c r="F10" i="9" l="1"/>
  <c r="F11" i="9" s="1"/>
  <c r="E12" i="12"/>
  <c r="C12" i="12"/>
  <c r="E12" i="2" l="1"/>
  <c r="E11" i="11"/>
  <c r="C11" i="11"/>
  <c r="C10" i="10" l="1"/>
  <c r="C14"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<sst xmlns="http://schemas.openxmlformats.org/spreadsheetml/2006/main" count="322" uniqueCount="154">
  <si>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</si>
  <si>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</si>
  <si>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</si>
  <si>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</si>
  <si>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</si>
  <si>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</si>
  <si>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</si>
  <si>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</si>
  <si>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</si>
  <si>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</si>
  <si>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</si>
  <si>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</si>
  <si>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</si>
  <si>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</si>
  <si>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</si>
  <si>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</si>
  <si>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</si>
  <si>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</si>
  <si>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</si>
  <si>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</si>
  <si>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</si>
  <si>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</si>
  <si>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</si>
  <si>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</si>
  <si>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</si>
  <si>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</si>
  <si>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</si>
  <si>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</si>
  <si>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</si>
  <si>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</si>
  <si>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</si>
  <si>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</si>
  <si>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</si>
  <si>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</si>
  <si>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</si>
  <si>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</si>
  <si>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</si>
  <si>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</si>
  <si>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</si>
  <si>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</si>
  <si>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</si>
  <si>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</si>
  <si>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</si>
  <si>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</si>
  <si>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</si>
  <si>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</si>
  <si>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</si>
  <si>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</si>
  <si>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</si>
  <si>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</si>
  <si>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</si>
  <si>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</si>
  <si>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</si>
  <si>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</si>
  <si>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</si>
  <si>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</si>
  <si>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</si>
  <si>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</si>
  <si>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</si>
  <si>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</si>
  <si>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</si>
  <si>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</si>
  <si>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</si>
  <si>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</si>
  <si>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</si>
  <si>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</si>
  <si>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</si>
  <si>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</si>
  <si>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</si>
  <si>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</si>
  <si>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</si>
  <si>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</si>
  <si>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</si>
  <si>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</si>
  <si>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</si>
  <si>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</si>
  <si>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</si>
  <si>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</si>
  <si>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</si>
  <si>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</si>
  <si>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</si>
  <si>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</si>
  <si>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</si>
  <si>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</si>
  <si>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</si>
  <si>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</si>
  <si>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</si>
  <si>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</si>
  <si>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</si>
  <si>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</si>
  <si>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</si>
  <si>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</si>
  <si>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</si>
  <si>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</si>
  <si>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</si>
  <si>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</si>
  <si>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</si>
  <si>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</si>
  <si>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</si>
  <si>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</si>
  <si>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</si>
  <si>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</si>
  <si>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</si>
  <si>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</si>
  <si>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</si>
  <si>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</si>
  <si>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</si>
  <si>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</si>
  <si>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</si>
  <si>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</si>
  <si>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</si>
  <si>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</si>
  <si>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</si>
  <si>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</si>
  <si>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</si>
  <si>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</si>
  <si>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</si>
  <si>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</si>
  <si>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</si>
  <si>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</si>
  <si>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</si>
  <si>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</si>
  <si>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</si>
  <si>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</si>
  <si>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</si>
  <si>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</si>
  <si>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</si>
  <si>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</si>
  <si>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</si>
  <si>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Selskabsskatter</t>
  </si>
  <si>
    <t>Korrigeret over/underdækning i 2020</t>
  </si>
  <si>
    <t>Indregnet fradrag i økonomisk ramme for 2024</t>
  </si>
  <si>
    <t>Faktiske indtægter i 2021</t>
  </si>
  <si>
    <t>Til indregning i de økonomiske rammer for 2023-2024</t>
  </si>
  <si>
    <t>Kontrol med overholdelse af økonomiske ramme</t>
  </si>
  <si>
    <t>Anlægsprojekter igangsat senest 1. marts 2016</t>
  </si>
  <si>
    <t>Ingen engangstillæg</t>
  </si>
  <si>
    <t>Ingen anlægsprojekter</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</si>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</sst>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wrapText="1"/>
    </xf>
    <xf numFmtId="3" fontId="8" fillId="0" borderId="1" xfId="0" applyNumberFormat="1" applyFont="1" applyFill="1" applyBorder="1" applyProtection="1"/>
    <xf numFmtId="164" fontId="15" fillId="7" borderId="1" xfId="0" applyNumberFormat="1" applyFont="1" applyFill="1" applyBorder="1" applyAlignment="1" applyProtection="1"/>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7" zoomScaleNormal="100" zoomScalePageLayoutView="87"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8" width="9.1796875" style="2"/>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77" t="s">
        <v>4</v>
      </c>
      <c r="E6" s="77"/>
      <c r="F6" s="77"/>
      <c r="G6" s="77"/>
      <c r="H6" s="3"/>
      <c r="I6" s="1"/>
    </row>
    <row r="7" spans="1:9" ht="15" customHeight="1" x14ac:dyDescent="0.35">
      <c r="A7" s="1"/>
      <c r="B7" s="1"/>
      <c r="C7" s="3"/>
      <c r="D7" s="77"/>
      <c r="E7" s="77"/>
      <c r="F7" s="77"/>
      <c r="G7" s="77"/>
      <c r="H7" s="3"/>
      <c r="I7" s="1"/>
    </row>
    <row r="8" spans="1:9" ht="15.5" x14ac:dyDescent="0.35">
      <c r="A8" s="1"/>
      <c r="B8" s="1"/>
      <c r="C8" s="4"/>
      <c r="D8" s="82" t="s">
        <v>105</v>
      </c>
      <c r="E8" s="82"/>
      <c r="F8" s="82"/>
      <c r="G8" s="82"/>
      <c r="H8" s="1"/>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1" t="s">
        <v>5</v>
      </c>
      <c r="E11" s="81"/>
      <c r="F11" s="81"/>
      <c r="G11" s="81"/>
      <c r="H11" s="5"/>
      <c r="I11" s="1"/>
    </row>
    <row r="12" spans="1:9" x14ac:dyDescent="0.35">
      <c r="A12" s="1"/>
      <c r="B12" s="1"/>
      <c r="C12" s="1"/>
      <c r="D12" s="1"/>
      <c r="E12" s="1"/>
      <c r="F12" s="1"/>
      <c r="G12" s="1"/>
      <c r="H12" s="1"/>
      <c r="I12" s="1"/>
    </row>
    <row r="13" spans="1:9" x14ac:dyDescent="0.35">
      <c r="A13" s="1"/>
      <c r="B13" s="1"/>
      <c r="C13" s="6" t="s">
        <v>6</v>
      </c>
      <c r="D13" s="74" t="s">
        <v>78</v>
      </c>
      <c r="E13" s="75"/>
      <c r="F13" s="75"/>
      <c r="G13" s="76"/>
      <c r="H13" s="1"/>
      <c r="I13" s="1"/>
    </row>
    <row r="14" spans="1:9" x14ac:dyDescent="0.35">
      <c r="A14" s="1"/>
      <c r="B14" s="1"/>
      <c r="C14" s="6" t="s">
        <v>14</v>
      </c>
      <c r="D14" s="74" t="s">
        <v>110</v>
      </c>
      <c r="E14" s="75"/>
      <c r="F14" s="75"/>
      <c r="G14" s="76"/>
      <c r="H14" s="1"/>
      <c r="I14" s="1"/>
    </row>
    <row r="15" spans="1:9" x14ac:dyDescent="0.35">
      <c r="A15" s="1"/>
      <c r="B15" s="1"/>
      <c r="C15" s="6" t="s">
        <v>28</v>
      </c>
      <c r="D15" s="74" t="s">
        <v>64</v>
      </c>
      <c r="E15" s="75"/>
      <c r="F15" s="75"/>
      <c r="G15" s="76"/>
      <c r="H15" s="1"/>
      <c r="I15" s="1"/>
    </row>
    <row r="16" spans="1:9" x14ac:dyDescent="0.35">
      <c r="A16" s="1"/>
      <c r="B16" s="1"/>
      <c r="C16" s="6" t="s">
        <v>29</v>
      </c>
      <c r="D16" s="74" t="s">
        <v>79</v>
      </c>
      <c r="E16" s="75"/>
      <c r="F16" s="75"/>
      <c r="G16" s="76"/>
      <c r="H16" s="1"/>
      <c r="I16" s="1"/>
    </row>
    <row r="17" spans="1:9" x14ac:dyDescent="0.35">
      <c r="A17" s="1"/>
      <c r="B17" s="1"/>
      <c r="C17" s="6" t="s">
        <v>49</v>
      </c>
      <c r="D17" s="74" t="s">
        <v>80</v>
      </c>
      <c r="E17" s="75"/>
      <c r="F17" s="75"/>
      <c r="G17" s="76"/>
      <c r="H17" s="1"/>
      <c r="I17" s="1"/>
    </row>
    <row r="18" spans="1:9" x14ac:dyDescent="0.35">
      <c r="A18" s="1"/>
      <c r="B18" s="1"/>
      <c r="C18" s="6" t="s">
        <v>7</v>
      </c>
      <c r="D18" s="86" t="s">
        <v>11</v>
      </c>
      <c r="E18" s="87"/>
      <c r="F18" s="87"/>
      <c r="G18" s="88"/>
      <c r="H18" s="1"/>
      <c r="I18" s="1"/>
    </row>
    <row r="19" spans="1:9" x14ac:dyDescent="0.35">
      <c r="A19" s="1"/>
      <c r="B19" s="1"/>
      <c r="C19" s="6" t="s">
        <v>8</v>
      </c>
      <c r="D19" s="78" t="s">
        <v>81</v>
      </c>
      <c r="E19" s="79"/>
      <c r="F19" s="79"/>
      <c r="G19" s="80"/>
      <c r="H19" s="1"/>
      <c r="I19" s="1"/>
    </row>
    <row r="20" spans="1:9" x14ac:dyDescent="0.35">
      <c r="A20" s="1"/>
      <c r="B20" s="1"/>
      <c r="C20" s="6" t="s">
        <v>46</v>
      </c>
      <c r="D20" s="78" t="s">
        <v>113</v>
      </c>
      <c r="E20" s="79"/>
      <c r="F20" s="79"/>
      <c r="G20" s="80"/>
      <c r="H20" s="1"/>
      <c r="I20" s="1"/>
    </row>
    <row r="21" spans="1:9" x14ac:dyDescent="0.35">
      <c r="A21" s="1"/>
      <c r="B21" s="1"/>
      <c r="C21" s="6" t="s">
        <v>153</v>
      </c>
      <c r="D21" s="78" t="s">
        <v>108</v>
      </c>
      <c r="E21" s="79"/>
      <c r="F21" s="79"/>
      <c r="G21" s="80"/>
      <c r="H21" s="1"/>
      <c r="I21" s="1"/>
    </row>
    <row r="22" spans="1:9" x14ac:dyDescent="0.35">
      <c r="A22" s="1"/>
      <c r="B22" s="1"/>
      <c r="C22" s="6" t="s">
        <v>120</v>
      </c>
      <c r="D22" s="78" t="s">
        <v>35</v>
      </c>
      <c r="E22" s="79"/>
      <c r="F22" s="79"/>
      <c r="G22" s="80"/>
      <c r="H22" s="1"/>
      <c r="I22" s="1"/>
    </row>
    <row r="23" spans="1:9" x14ac:dyDescent="0.35">
      <c r="A23" s="1"/>
      <c r="B23" s="1"/>
      <c r="C23" s="6" t="s">
        <v>121</v>
      </c>
      <c r="D23" s="78" t="s">
        <v>36</v>
      </c>
      <c r="E23" s="79"/>
      <c r="F23" s="79"/>
      <c r="G23" s="80"/>
      <c r="H23" s="1"/>
      <c r="I23" s="1"/>
    </row>
    <row r="24" spans="1:9" x14ac:dyDescent="0.35">
      <c r="A24" s="1"/>
      <c r="B24" s="1"/>
      <c r="C24" s="6" t="s">
        <v>9</v>
      </c>
      <c r="D24" s="78" t="s">
        <v>53</v>
      </c>
      <c r="E24" s="79"/>
      <c r="F24" s="79"/>
      <c r="G24" s="80"/>
      <c r="H24" s="1"/>
      <c r="I24" s="1"/>
    </row>
    <row r="25" spans="1:9" x14ac:dyDescent="0.35">
      <c r="A25" s="1"/>
      <c r="B25" s="1"/>
      <c r="C25" s="6" t="s">
        <v>41</v>
      </c>
      <c r="D25" s="78" t="s">
        <v>30</v>
      </c>
      <c r="E25" s="79"/>
      <c r="F25" s="79"/>
      <c r="G25" s="80"/>
      <c r="H25" s="1"/>
      <c r="I25" s="1"/>
    </row>
    <row r="26" spans="1:9" x14ac:dyDescent="0.35">
      <c r="A26" s="1"/>
      <c r="B26" s="1"/>
      <c r="C26" s="6" t="s">
        <v>122</v>
      </c>
      <c r="D26" s="83" t="s">
        <v>47</v>
      </c>
      <c r="E26" s="84"/>
      <c r="F26" s="84"/>
      <c r="G26" s="85"/>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sheetData>
  <sheetProtection algorithmName="SHA-512" hashValue="ZU+MS8hI5kA/m661YZucYOkoS107m7HEgPsfgtoBDc7+THK2wD4ImOxZ7sdUYOQz7kYJLCTDDObOR/mw1XdKXw==" saltValue="nUBKAcspXME35kUusY1zM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796875" defaultRowHeight="14.5" x14ac:dyDescent="0.35"/>
  <cols>
    <col min="1" max="1" width="3.54296875" style="2" customWidth="1"/>
    <col min="2" max="2" width="22.81640625" style="2" customWidth="1"/>
    <col min="3" max="3" width="6.54296875" style="2" customWidth="1"/>
    <col min="4" max="4" width="9.54296875" style="2" customWidth="1"/>
    <col min="5" max="5" width="3" style="2" customWidth="1"/>
    <col min="6" max="6" width="9.54296875" style="2" customWidth="1"/>
    <col min="7" max="7" width="3" style="2" customWidth="1"/>
    <col min="8" max="8" width="9.54296875" style="2" customWidth="1"/>
    <col min="9" max="9" width="3" style="2" customWidth="1"/>
    <col min="10" max="10" width="9.54296875" style="2" customWidth="1"/>
    <col min="11" max="11" width="3.26953125" style="2" customWidth="1"/>
    <col min="12" max="12" width="3.542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89" t="s">
        <v>114</v>
      </c>
      <c r="C3" s="89"/>
      <c r="D3" s="89"/>
      <c r="E3" s="89"/>
      <c r="F3" s="89"/>
      <c r="G3" s="89"/>
      <c r="H3" s="89"/>
      <c r="I3" s="89"/>
      <c r="J3" s="89"/>
      <c r="K3" s="89"/>
      <c r="L3" s="1"/>
    </row>
    <row r="4" spans="1:12" ht="15" customHeight="1" x14ac:dyDescent="0.35">
      <c r="A4" s="1"/>
      <c r="B4" s="89"/>
      <c r="C4" s="89"/>
      <c r="D4" s="89"/>
      <c r="E4" s="89"/>
      <c r="F4" s="89"/>
      <c r="G4" s="89"/>
      <c r="H4" s="89"/>
      <c r="I4" s="89"/>
      <c r="J4" s="89"/>
      <c r="K4" s="89"/>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10" t="s">
        <v>101</v>
      </c>
      <c r="C8" s="111"/>
      <c r="D8" s="111"/>
      <c r="E8" s="111"/>
      <c r="F8" s="111"/>
      <c r="G8" s="111"/>
      <c r="H8" s="111"/>
      <c r="I8" s="111"/>
      <c r="J8" s="111"/>
      <c r="K8" s="112"/>
      <c r="L8" s="1"/>
    </row>
    <row r="9" spans="1:12" ht="39.75" customHeight="1" x14ac:dyDescent="0.35">
      <c r="A9" s="1"/>
      <c r="B9" s="46" t="s">
        <v>0</v>
      </c>
      <c r="C9" s="16" t="s">
        <v>1</v>
      </c>
      <c r="D9" s="126" t="s">
        <v>111</v>
      </c>
      <c r="E9" s="127"/>
      <c r="F9" s="126" t="s">
        <v>2</v>
      </c>
      <c r="G9" s="127"/>
      <c r="H9" s="126" t="s">
        <v>112</v>
      </c>
      <c r="I9" s="127"/>
      <c r="J9" s="126" t="s">
        <v>23</v>
      </c>
      <c r="K9" s="127"/>
      <c r="L9" s="1"/>
    </row>
    <row r="10" spans="1:12" x14ac:dyDescent="0.35">
      <c r="A10" s="1"/>
      <c r="B10" s="55" t="s">
        <v>137</v>
      </c>
      <c r="C10" s="29">
        <v>0</v>
      </c>
      <c r="D10" s="8">
        <v>0</v>
      </c>
      <c r="E10" s="12" t="s">
        <v>3</v>
      </c>
      <c r="F10" s="8">
        <f>IFERROR(D10/C10,0)</f>
        <v>0</v>
      </c>
      <c r="G10" s="12" t="s">
        <v>3</v>
      </c>
      <c r="H10" s="8">
        <v>0</v>
      </c>
      <c r="I10" s="12" t="s">
        <v>3</v>
      </c>
      <c r="J10" s="8">
        <v>0</v>
      </c>
      <c r="K10" s="12" t="s">
        <v>3</v>
      </c>
      <c r="L10" s="1"/>
    </row>
    <row r="11" spans="1:12" x14ac:dyDescent="0.35">
      <c r="A11" s="1"/>
      <c r="B11" s="63" t="s">
        <v>102</v>
      </c>
      <c r="C11" s="64"/>
      <c r="D11" s="65"/>
      <c r="E11" s="65"/>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sheetData>
  <sheetProtection algorithmName="SHA-512" hashValue="+QSFqeKZipxVz/cfUbkwmAbJjmSpTb+OuHUb9oncCoFTnUOe7G5NyDHC/koMKO2d/3X+G0hXMYZv0frQoZ3/og==" saltValue="QM5F5Vo53mbGYMh+RflF5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115</v>
      </c>
      <c r="C3" s="89"/>
      <c r="D3" s="89"/>
      <c r="E3" s="89"/>
      <c r="F3" s="89"/>
      <c r="G3" s="1"/>
    </row>
    <row r="4" spans="1:7" ht="15" customHeight="1" x14ac:dyDescent="0.35">
      <c r="A4" s="1"/>
      <c r="B4" s="89"/>
      <c r="C4" s="89"/>
      <c r="D4" s="89"/>
      <c r="E4" s="89"/>
      <c r="F4" s="89"/>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2" t="s">
        <v>32</v>
      </c>
      <c r="C8" s="22"/>
      <c r="D8" s="22"/>
      <c r="E8" s="22"/>
      <c r="F8" s="73"/>
      <c r="G8" s="1"/>
    </row>
    <row r="9" spans="1:7" ht="17.25" customHeight="1" x14ac:dyDescent="0.35">
      <c r="A9" s="1"/>
      <c r="B9" s="61" t="s">
        <v>15</v>
      </c>
      <c r="C9" s="61" t="s">
        <v>10</v>
      </c>
      <c r="D9" s="62"/>
      <c r="E9" s="61" t="s">
        <v>24</v>
      </c>
      <c r="F9" s="71"/>
      <c r="G9" s="1"/>
    </row>
    <row r="10" spans="1:7" x14ac:dyDescent="0.35">
      <c r="A10" s="1"/>
      <c r="B10" s="20" t="s">
        <v>135</v>
      </c>
      <c r="C10" s="19">
        <f>'Fane 7. Anlægsprojekter (§ 19)'!H11</f>
        <v>0</v>
      </c>
      <c r="D10" s="12" t="s">
        <v>3</v>
      </c>
      <c r="E10" s="8">
        <f>SUM('Fane 7. Anlægsprojekter (§ 19)'!F11,'Fane 7. Anlægsprojekter (§ 19)'!J11)</f>
        <v>0</v>
      </c>
      <c r="F10" s="12" t="s">
        <v>3</v>
      </c>
      <c r="G10" s="1"/>
    </row>
    <row r="11" spans="1:7" x14ac:dyDescent="0.35">
      <c r="A11" s="1"/>
      <c r="B11" s="20" t="s">
        <v>50</v>
      </c>
      <c r="C11" s="19">
        <v>0</v>
      </c>
      <c r="D11" s="12" t="s">
        <v>3</v>
      </c>
      <c r="E11" s="8">
        <v>0</v>
      </c>
      <c r="F11" s="12" t="s">
        <v>3</v>
      </c>
      <c r="G11" s="1"/>
    </row>
    <row r="12" spans="1:7" x14ac:dyDescent="0.35">
      <c r="A12" s="1"/>
      <c r="B12" s="72" t="s">
        <v>67</v>
      </c>
      <c r="C12" s="10">
        <f>SUM(C10:C11)</f>
        <v>0</v>
      </c>
      <c r="D12" s="11" t="s">
        <v>3</v>
      </c>
      <c r="E12" s="10">
        <f>SUM(E10:E11)</f>
        <v>0</v>
      </c>
      <c r="F12" s="11" t="s">
        <v>3</v>
      </c>
      <c r="G12" s="1"/>
    </row>
    <row r="13" spans="1:7" x14ac:dyDescent="0.35">
      <c r="A13" s="1"/>
      <c r="B13" s="72" t="s">
        <v>98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nP2j6qGhQ3b9Eud9h3djogF7+Ic+Hq/T9jAZt0Bmw+eRzdPR/nqlWIG8vm1T3IFcTphP5acnd292lDKyC+fnnA==" saltValue="OAmiah2wJKuEw0xYvEzmq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116</v>
      </c>
      <c r="C3" s="89"/>
      <c r="D3" s="89"/>
      <c r="E3" s="89"/>
      <c r="F3" s="89"/>
      <c r="G3" s="1"/>
    </row>
    <row r="4" spans="1:7" ht="15" customHeight="1" x14ac:dyDescent="0.35">
      <c r="A4" s="1"/>
      <c r="B4" s="89"/>
      <c r="C4" s="89"/>
      <c r="D4" s="89"/>
      <c r="E4" s="89"/>
      <c r="F4" s="89"/>
      <c r="G4" s="1"/>
    </row>
    <row r="5" spans="1:7" x14ac:dyDescent="0.35">
      <c r="A5" s="1"/>
      <c r="B5" s="1"/>
      <c r="C5" s="1"/>
      <c r="D5" s="1"/>
      <c r="E5" s="1"/>
      <c r="F5" s="1"/>
      <c r="G5" s="1"/>
    </row>
    <row r="6" spans="1:7" x14ac:dyDescent="0.35">
      <c r="A6" s="1"/>
      <c r="B6" s="1"/>
      <c r="C6" s="1"/>
      <c r="D6" s="1"/>
      <c r="E6" s="1"/>
      <c r="F6" s="1"/>
      <c r="G6" s="1"/>
    </row>
    <row r="7" spans="1:7" x14ac:dyDescent="0.35">
      <c r="A7" s="1"/>
      <c r="B7" s="110" t="s">
        <v>42</v>
      </c>
      <c r="C7" s="111"/>
      <c r="D7" s="111"/>
      <c r="E7" s="111"/>
      <c r="F7" s="112"/>
      <c r="G7" s="1"/>
    </row>
    <row r="8" spans="1:7" x14ac:dyDescent="0.35">
      <c r="A8" s="1"/>
      <c r="B8" s="61" t="s">
        <v>15</v>
      </c>
      <c r="C8" s="61" t="s">
        <v>10</v>
      </c>
      <c r="D8" s="62"/>
      <c r="E8" s="61" t="s">
        <v>24</v>
      </c>
      <c r="F8" s="71"/>
      <c r="G8" s="1"/>
    </row>
    <row r="9" spans="1:7" x14ac:dyDescent="0.35">
      <c r="A9" s="1"/>
      <c r="B9" s="20" t="s">
        <v>136</v>
      </c>
      <c r="C9" s="19">
        <v>0</v>
      </c>
      <c r="D9" s="12" t="s">
        <v>3</v>
      </c>
      <c r="E9" s="19">
        <v>0</v>
      </c>
      <c r="F9" s="12" t="s">
        <v>3</v>
      </c>
      <c r="G9" s="1"/>
    </row>
    <row r="10" spans="1:7" x14ac:dyDescent="0.35">
      <c r="A10" s="1"/>
      <c r="B10" s="72" t="s">
        <v>107</v>
      </c>
      <c r="C10" s="10">
        <f>SUM(C9:C9)</f>
        <v>0</v>
      </c>
      <c r="D10" s="11" t="s">
        <v>3</v>
      </c>
      <c r="E10" s="10">
        <f>SUM(E9:E9)</f>
        <v>0</v>
      </c>
      <c r="F10" s="11" t="s">
        <v>3</v>
      </c>
      <c r="G10" s="1"/>
    </row>
    <row r="11" spans="1:7" x14ac:dyDescent="0.35">
      <c r="A11" s="1"/>
      <c r="B11" s="72" t="s">
        <v>60</v>
      </c>
      <c r="C11" s="10">
        <f>C10*(1+'Fane 11. Nøgletal'!C15)^2</f>
        <v>0</v>
      </c>
      <c r="D11" s="11" t="s">
        <v>3</v>
      </c>
      <c r="E11" s="10">
        <f>E10*(1+'Fane 11. Nøgletal'!C15)^2</f>
        <v>0</v>
      </c>
      <c r="F11" s="11" t="s">
        <v>3</v>
      </c>
      <c r="G11" s="1"/>
    </row>
    <row r="12" spans="1:7" x14ac:dyDescent="0.35">
      <c r="A12" s="1"/>
      <c r="B12" s="1"/>
      <c r="C12" s="1"/>
      <c r="D12" s="1"/>
      <c r="E12" s="1"/>
      <c r="F12" s="1"/>
      <c r="G12" s="1"/>
    </row>
    <row r="13" spans="1:7" x14ac:dyDescent="0.35">
      <c r="A13" s="1"/>
      <c r="B13" s="128"/>
      <c r="C13" s="128"/>
      <c r="D13" s="128"/>
      <c r="E13" s="128"/>
      <c r="F13" s="128"/>
      <c r="G13" s="1"/>
    </row>
    <row r="14" spans="1:7" x14ac:dyDescent="0.35">
      <c r="A14" s="1"/>
      <c r="B14" s="37"/>
      <c r="C14" s="37"/>
      <c r="D14" s="37"/>
      <c r="E14" s="37"/>
      <c r="F14" s="38"/>
      <c r="G14" s="1"/>
    </row>
    <row r="15" spans="1:7" x14ac:dyDescent="0.35">
      <c r="A15" s="1"/>
      <c r="B15" s="39"/>
      <c r="C15" s="40"/>
      <c r="D15" s="41"/>
      <c r="E15" s="40"/>
      <c r="F15" s="41"/>
      <c r="G15" s="1"/>
    </row>
    <row r="16" spans="1:7" x14ac:dyDescent="0.35">
      <c r="A16" s="1"/>
      <c r="B16" s="39"/>
      <c r="C16" s="40"/>
      <c r="D16" s="41"/>
      <c r="E16" s="40"/>
      <c r="F16" s="41"/>
      <c r="G16" s="1"/>
    </row>
    <row r="17" spans="1:7" x14ac:dyDescent="0.35">
      <c r="A17" s="1"/>
      <c r="B17" s="42"/>
      <c r="C17" s="43"/>
      <c r="D17" s="44"/>
      <c r="E17" s="43"/>
      <c r="F17" s="44"/>
      <c r="G17" s="1"/>
    </row>
    <row r="18" spans="1:7" x14ac:dyDescent="0.35">
      <c r="A18" s="1"/>
      <c r="B18" s="42"/>
      <c r="C18" s="43"/>
      <c r="D18" s="44"/>
      <c r="E18" s="43"/>
      <c r="F18" s="44"/>
      <c r="G18" s="1"/>
    </row>
    <row r="19" spans="1:7" x14ac:dyDescent="0.35">
      <c r="A19" s="1"/>
      <c r="B19" s="36"/>
      <c r="C19" s="36"/>
      <c r="D19" s="36"/>
      <c r="E19" s="36"/>
      <c r="F19" s="36"/>
      <c r="G19" s="1"/>
    </row>
    <row r="20" spans="1:7" x14ac:dyDescent="0.35">
      <c r="A20" s="1"/>
      <c r="B20" s="128"/>
      <c r="C20" s="128"/>
      <c r="D20" s="128"/>
      <c r="E20" s="128"/>
      <c r="F20" s="128"/>
      <c r="G20" s="1"/>
    </row>
    <row r="21" spans="1:7" x14ac:dyDescent="0.35">
      <c r="A21" s="1"/>
      <c r="B21" s="37"/>
      <c r="C21" s="37"/>
      <c r="D21" s="37"/>
      <c r="E21" s="37"/>
      <c r="F21" s="38"/>
      <c r="G21" s="1"/>
    </row>
    <row r="22" spans="1:7" x14ac:dyDescent="0.35">
      <c r="A22" s="1"/>
      <c r="B22" s="39"/>
      <c r="C22" s="40"/>
      <c r="D22" s="41"/>
      <c r="E22" s="40"/>
      <c r="F22" s="41"/>
      <c r="G22" s="1"/>
    </row>
    <row r="23" spans="1:7" x14ac:dyDescent="0.35">
      <c r="A23" s="1"/>
      <c r="B23" s="39"/>
      <c r="C23" s="40"/>
      <c r="D23" s="41"/>
      <c r="E23" s="40"/>
      <c r="F23" s="41"/>
      <c r="G23" s="1"/>
    </row>
    <row r="24" spans="1:7" x14ac:dyDescent="0.35">
      <c r="A24" s="1"/>
      <c r="B24" s="42"/>
      <c r="C24" s="43"/>
      <c r="D24" s="44"/>
      <c r="E24" s="43"/>
      <c r="F24" s="44"/>
      <c r="G24" s="1"/>
    </row>
    <row r="25" spans="1:7" x14ac:dyDescent="0.35">
      <c r="A25" s="1"/>
      <c r="B25" s="42"/>
      <c r="C25" s="43"/>
      <c r="D25" s="44"/>
      <c r="E25" s="43"/>
      <c r="F25" s="44"/>
      <c r="G25" s="1"/>
    </row>
    <row r="26" spans="1:7" x14ac:dyDescent="0.35">
      <c r="A26" s="1"/>
      <c r="B26" s="36"/>
      <c r="C26" s="36"/>
      <c r="D26" s="36"/>
      <c r="E26" s="36"/>
      <c r="F26" s="36"/>
      <c r="G26" s="1"/>
    </row>
    <row r="27" spans="1:7" x14ac:dyDescent="0.35">
      <c r="A27" s="1"/>
      <c r="B27" s="128"/>
      <c r="C27" s="128"/>
      <c r="D27" s="128"/>
      <c r="E27" s="128"/>
      <c r="F27" s="128"/>
      <c r="G27" s="1"/>
    </row>
    <row r="28" spans="1:7" x14ac:dyDescent="0.35">
      <c r="A28" s="1"/>
      <c r="B28" s="37"/>
      <c r="C28" s="37"/>
      <c r="D28" s="37"/>
      <c r="E28" s="37"/>
      <c r="F28" s="38"/>
      <c r="G28" s="1"/>
    </row>
    <row r="29" spans="1:7" x14ac:dyDescent="0.35">
      <c r="A29" s="1"/>
      <c r="B29" s="39"/>
      <c r="C29" s="40"/>
      <c r="D29" s="41"/>
      <c r="E29" s="40"/>
      <c r="F29" s="41"/>
      <c r="G29" s="1"/>
    </row>
    <row r="30" spans="1:7" x14ac:dyDescent="0.35">
      <c r="A30" s="1"/>
      <c r="B30" s="39"/>
      <c r="C30" s="40"/>
      <c r="D30" s="41"/>
      <c r="E30" s="40"/>
      <c r="F30" s="41"/>
      <c r="G30" s="1"/>
    </row>
    <row r="31" spans="1:7" x14ac:dyDescent="0.35">
      <c r="A31" s="1"/>
      <c r="B31" s="42"/>
      <c r="C31" s="43"/>
      <c r="D31" s="44"/>
      <c r="E31" s="43"/>
      <c r="F31" s="44"/>
      <c r="G31" s="1"/>
    </row>
    <row r="32" spans="1:7" x14ac:dyDescent="0.35">
      <c r="A32" s="1"/>
      <c r="B32" s="42"/>
      <c r="C32" s="43"/>
      <c r="D32" s="44"/>
      <c r="E32" s="43"/>
      <c r="F32" s="44"/>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sheetData>
  <sheetProtection algorithmName="SHA-512" hashValue="jDBWfMoqNPXLRCmgTLguMLZxB+lhnEnPloJFFcKuerEM5f6gQMi0pHQDHAE2PXY3cI8fGr4esTgvws6XFQH7qg==" saltValue="H6hNb3HxF/T3H8yMIzysV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45312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5" t="s">
        <v>117</v>
      </c>
      <c r="C3" s="105"/>
      <c r="D3" s="105"/>
      <c r="E3" s="105"/>
      <c r="F3" s="105"/>
      <c r="G3" s="1"/>
    </row>
    <row r="4" spans="1:7" ht="25.5" customHeight="1" x14ac:dyDescent="0.35">
      <c r="A4" s="1"/>
      <c r="B4" s="105"/>
      <c r="C4" s="105"/>
      <c r="D4" s="105"/>
      <c r="E4" s="105"/>
      <c r="F4" s="105"/>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0" t="s">
        <v>58</v>
      </c>
      <c r="C8" s="111"/>
      <c r="D8" s="111"/>
      <c r="E8" s="111"/>
      <c r="F8" s="112"/>
      <c r="G8" s="1"/>
    </row>
    <row r="9" spans="1:7" ht="15" customHeight="1" x14ac:dyDescent="0.35">
      <c r="A9" s="1"/>
      <c r="B9" s="70" t="s">
        <v>61</v>
      </c>
      <c r="C9" s="129" t="s">
        <v>10</v>
      </c>
      <c r="D9" s="130"/>
      <c r="E9" s="129" t="s">
        <v>24</v>
      </c>
      <c r="F9" s="130"/>
      <c r="G9" s="1"/>
    </row>
    <row r="10" spans="1:7" x14ac:dyDescent="0.35">
      <c r="A10" s="1"/>
      <c r="B10" s="20" t="s">
        <v>138</v>
      </c>
      <c r="C10" s="8">
        <v>0</v>
      </c>
      <c r="D10" s="12" t="s">
        <v>3</v>
      </c>
      <c r="E10" s="8">
        <v>0</v>
      </c>
      <c r="F10" s="12" t="s">
        <v>3</v>
      </c>
      <c r="G10" s="1"/>
    </row>
    <row r="11" spans="1:7" ht="28.5" customHeight="1" x14ac:dyDescent="0.35">
      <c r="A11" s="1"/>
      <c r="B11" s="18" t="s">
        <v>68</v>
      </c>
      <c r="C11" s="10">
        <f>SUM(C10:C10)</f>
        <v>0</v>
      </c>
      <c r="D11" s="11" t="s">
        <v>3</v>
      </c>
      <c r="E11" s="10">
        <f>SUM(E10:E10)</f>
        <v>0</v>
      </c>
      <c r="F11" s="11" t="s">
        <v>3</v>
      </c>
      <c r="G11" s="1"/>
    </row>
    <row r="12" spans="1:7" ht="27" customHeight="1" x14ac:dyDescent="0.35">
      <c r="A12" s="1"/>
      <c r="B12" s="18" t="s">
        <v>99</v>
      </c>
      <c r="C12" s="10">
        <f>C11*(1+'Fane 11. Nøgletal'!C15)</f>
        <v>0</v>
      </c>
      <c r="D12" s="11" t="s">
        <v>3</v>
      </c>
      <c r="E12" s="10">
        <f>E11*(1+'Fane 11. Nøgletal'!C15)</f>
        <v>0</v>
      </c>
      <c r="F12" s="11"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sheetData>
  <sheetProtection algorithmName="SHA-512" hashValue="0btoHRpjmgxD+F1oc2P3/yrPtT5xLhH9slEpJSKshmrP5lzOhJBhVqhAJZF7K+ZrOKlTBGHDEb4QJ2+TpHdBqw==" saltValue="1m1WckzvZ6PyHF3vt2ypT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8.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5" t="s">
        <v>118</v>
      </c>
      <c r="C3" s="105"/>
      <c r="D3" s="105"/>
      <c r="E3" s="105"/>
      <c r="F3" s="105"/>
      <c r="G3" s="1"/>
    </row>
    <row r="4" spans="1:7" ht="25.5" customHeight="1" x14ac:dyDescent="0.35">
      <c r="A4" s="1"/>
      <c r="B4" s="105"/>
      <c r="C4" s="105"/>
      <c r="D4" s="105"/>
      <c r="E4" s="105"/>
      <c r="F4" s="105"/>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0" t="s">
        <v>40</v>
      </c>
      <c r="C9" s="111"/>
      <c r="D9" s="111"/>
      <c r="E9" s="111"/>
      <c r="F9" s="112"/>
      <c r="G9" s="1"/>
    </row>
    <row r="10" spans="1:7" x14ac:dyDescent="0.35">
      <c r="A10" s="1"/>
      <c r="B10" s="70" t="s">
        <v>16</v>
      </c>
      <c r="C10" s="70" t="s">
        <v>10</v>
      </c>
      <c r="D10" s="71"/>
      <c r="E10" s="70" t="s">
        <v>24</v>
      </c>
      <c r="F10" s="71"/>
      <c r="G10" s="1"/>
    </row>
    <row r="11" spans="1:7" x14ac:dyDescent="0.35">
      <c r="A11" s="1"/>
      <c r="B11" s="20" t="s">
        <v>139</v>
      </c>
      <c r="C11" s="8">
        <v>0</v>
      </c>
      <c r="D11" s="12" t="s">
        <v>3</v>
      </c>
      <c r="E11" s="8">
        <v>0</v>
      </c>
      <c r="F11" s="12" t="s">
        <v>3</v>
      </c>
      <c r="G11" s="1"/>
    </row>
    <row r="12" spans="1:7" x14ac:dyDescent="0.35">
      <c r="A12" s="1"/>
      <c r="B12" s="72" t="s">
        <v>104</v>
      </c>
      <c r="C12" s="10">
        <f>SUM(C11:C11)</f>
        <v>0</v>
      </c>
      <c r="D12" s="11" t="s">
        <v>3</v>
      </c>
      <c r="E12" s="10">
        <f>SUM(E11:E11)</f>
        <v>0</v>
      </c>
      <c r="F12" s="11" t="s">
        <v>3</v>
      </c>
      <c r="G12" s="1"/>
    </row>
    <row r="13" spans="1:7" x14ac:dyDescent="0.35">
      <c r="A13" s="1"/>
      <c r="B13" s="72" t="s">
        <v>38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28"/>
      <c r="C15" s="128"/>
      <c r="D15" s="128"/>
      <c r="E15" s="128"/>
      <c r="F15" s="128"/>
      <c r="G15" s="1"/>
    </row>
    <row r="16" spans="1:7" x14ac:dyDescent="0.35">
      <c r="A16" s="1"/>
      <c r="B16" s="38"/>
      <c r="C16" s="38"/>
      <c r="D16" s="38"/>
      <c r="E16" s="38"/>
      <c r="F16" s="38"/>
      <c r="G16" s="1"/>
    </row>
    <row r="17" spans="1:7" x14ac:dyDescent="0.35">
      <c r="A17" s="1"/>
      <c r="B17" s="39"/>
      <c r="C17" s="45"/>
      <c r="D17" s="41"/>
      <c r="E17" s="45"/>
      <c r="F17" s="41"/>
      <c r="G17" s="1"/>
    </row>
    <row r="18" spans="1:7" x14ac:dyDescent="0.35">
      <c r="A18" s="1"/>
      <c r="B18" s="42"/>
      <c r="C18" s="43"/>
      <c r="D18" s="44"/>
      <c r="E18" s="43"/>
      <c r="F18" s="44"/>
      <c r="G18" s="1"/>
    </row>
    <row r="19" spans="1:7" x14ac:dyDescent="0.35">
      <c r="A19" s="1"/>
      <c r="B19" s="42"/>
      <c r="C19" s="43"/>
      <c r="D19" s="44"/>
      <c r="E19" s="43"/>
      <c r="F19" s="44"/>
      <c r="G19" s="1"/>
    </row>
    <row r="20" spans="1:7" x14ac:dyDescent="0.35">
      <c r="A20" s="1"/>
      <c r="B20" s="36"/>
      <c r="C20" s="36"/>
      <c r="D20" s="36"/>
      <c r="E20" s="36"/>
      <c r="F20" s="36"/>
      <c r="G20" s="1"/>
    </row>
    <row r="21" spans="1:7" x14ac:dyDescent="0.35">
      <c r="A21" s="1"/>
      <c r="B21" s="128"/>
      <c r="C21" s="128"/>
      <c r="D21" s="128"/>
      <c r="E21" s="128"/>
      <c r="F21" s="128"/>
      <c r="G21" s="1"/>
    </row>
    <row r="22" spans="1:7" x14ac:dyDescent="0.35">
      <c r="A22" s="1"/>
      <c r="B22" s="38"/>
      <c r="C22" s="38"/>
      <c r="D22" s="38"/>
      <c r="E22" s="38"/>
      <c r="F22" s="38"/>
      <c r="G22" s="1"/>
    </row>
    <row r="23" spans="1:7" x14ac:dyDescent="0.35">
      <c r="A23" s="1"/>
      <c r="B23" s="39"/>
      <c r="C23" s="45"/>
      <c r="D23" s="41"/>
      <c r="E23" s="45"/>
      <c r="F23" s="41"/>
      <c r="G23" s="1"/>
    </row>
    <row r="24" spans="1:7" x14ac:dyDescent="0.35">
      <c r="A24" s="1"/>
      <c r="B24" s="42"/>
      <c r="C24" s="43"/>
      <c r="D24" s="44"/>
      <c r="E24" s="43"/>
      <c r="F24" s="44"/>
      <c r="G24" s="1"/>
    </row>
    <row r="25" spans="1:7" x14ac:dyDescent="0.35">
      <c r="A25" s="1"/>
      <c r="B25" s="42"/>
      <c r="C25" s="43"/>
      <c r="D25" s="44"/>
      <c r="E25" s="43"/>
      <c r="F25" s="44"/>
      <c r="G25" s="1"/>
    </row>
    <row r="26" spans="1:7" x14ac:dyDescent="0.35">
      <c r="A26" s="1"/>
      <c r="B26" s="36"/>
      <c r="C26" s="36"/>
      <c r="D26" s="36"/>
      <c r="E26" s="36"/>
      <c r="F26" s="36"/>
      <c r="G26" s="1"/>
    </row>
    <row r="27" spans="1:7" x14ac:dyDescent="0.35">
      <c r="A27" s="1"/>
      <c r="B27" s="128"/>
      <c r="C27" s="128"/>
      <c r="D27" s="128"/>
      <c r="E27" s="128"/>
      <c r="F27" s="128"/>
      <c r="G27" s="1"/>
    </row>
    <row r="28" spans="1:7" x14ac:dyDescent="0.35">
      <c r="A28" s="1"/>
      <c r="B28" s="38"/>
      <c r="C28" s="38"/>
      <c r="D28" s="38"/>
      <c r="E28" s="38"/>
      <c r="F28" s="38"/>
      <c r="G28" s="1"/>
    </row>
    <row r="29" spans="1:7" x14ac:dyDescent="0.35">
      <c r="A29" s="1"/>
      <c r="B29" s="39"/>
      <c r="C29" s="45"/>
      <c r="D29" s="41"/>
      <c r="E29" s="45"/>
      <c r="F29" s="41"/>
      <c r="G29" s="1"/>
    </row>
    <row r="30" spans="1:7" x14ac:dyDescent="0.35">
      <c r="A30" s="1"/>
      <c r="B30" s="42"/>
      <c r="C30" s="43"/>
      <c r="D30" s="44"/>
      <c r="E30" s="43"/>
      <c r="F30" s="44"/>
      <c r="G30" s="1"/>
    </row>
    <row r="31" spans="1:7" x14ac:dyDescent="0.35">
      <c r="A31" s="1"/>
      <c r="B31" s="42"/>
      <c r="C31" s="43"/>
      <c r="D31" s="44"/>
      <c r="E31" s="43"/>
      <c r="F31" s="44"/>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sheetData>
  <sheetProtection algorithmName="SHA-512" hashValue="CIUM14ozoYHSy8AyQ0TTU5+PQ3G6CSY7KRxSB3SFsJvKfRokl5aBSBcWMdLU/qOx3rL2YLe1Mg6cj+0njBZJ8g==" saltValue="nkbLlUQBACFpmkpuY/yfg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105" t="s">
        <v>119</v>
      </c>
      <c r="C3" s="105"/>
      <c r="D3" s="1"/>
    </row>
    <row r="4" spans="1:4" ht="25.5" customHeight="1" x14ac:dyDescent="0.35">
      <c r="A4" s="1"/>
      <c r="B4" s="105"/>
      <c r="C4" s="105"/>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2" t="s">
        <v>13</v>
      </c>
      <c r="C8" s="73"/>
      <c r="D8" s="1"/>
    </row>
    <row r="9" spans="1:4" x14ac:dyDescent="0.35">
      <c r="A9" s="1"/>
      <c r="B9" s="23" t="s">
        <v>71</v>
      </c>
      <c r="C9" s="21">
        <v>1.2699999999999999E-2</v>
      </c>
      <c r="D9" s="1"/>
    </row>
    <row r="10" spans="1:4" x14ac:dyDescent="0.35">
      <c r="A10" s="1"/>
      <c r="B10" s="23" t="s">
        <v>69</v>
      </c>
      <c r="C10" s="21">
        <v>1.7500000000000002E-2</v>
      </c>
      <c r="D10" s="1"/>
    </row>
    <row r="11" spans="1:4" x14ac:dyDescent="0.35">
      <c r="A11" s="1"/>
      <c r="B11" s="23" t="s">
        <v>21</v>
      </c>
      <c r="C11" s="21">
        <v>1.6899999999999998E-2</v>
      </c>
      <c r="D11" s="1"/>
    </row>
    <row r="12" spans="1:4" x14ac:dyDescent="0.35">
      <c r="A12" s="1"/>
      <c r="B12" s="23" t="s">
        <v>31</v>
      </c>
      <c r="C12" s="21">
        <v>1.9699999999999999E-2</v>
      </c>
      <c r="D12" s="1"/>
    </row>
    <row r="13" spans="1:4" x14ac:dyDescent="0.35">
      <c r="A13" s="1"/>
      <c r="B13" s="25" t="s">
        <v>59</v>
      </c>
      <c r="C13" s="26">
        <v>1.2200000000000001E-2</v>
      </c>
      <c r="D13" s="1"/>
    </row>
    <row r="14" spans="1:4" x14ac:dyDescent="0.35">
      <c r="A14" s="1"/>
      <c r="B14" s="25" t="s">
        <v>70</v>
      </c>
      <c r="C14" s="26">
        <v>3.3E-3</v>
      </c>
      <c r="D14" s="1"/>
    </row>
    <row r="15" spans="1:4" x14ac:dyDescent="0.35">
      <c r="A15" s="1"/>
      <c r="B15" s="25" t="s">
        <v>100</v>
      </c>
      <c r="C15" s="26">
        <v>3.56E-2</v>
      </c>
      <c r="D15" s="1"/>
    </row>
    <row r="16" spans="1:4" x14ac:dyDescent="0.35">
      <c r="A16" s="1"/>
      <c r="B16" s="72"/>
      <c r="C16" s="73"/>
      <c r="D16" s="1"/>
    </row>
    <row r="17" spans="1:4" x14ac:dyDescent="0.35">
      <c r="A17" s="1"/>
      <c r="B17" s="1"/>
      <c r="C17" s="1"/>
      <c r="D17" s="1"/>
    </row>
    <row r="18" spans="1:4" x14ac:dyDescent="0.35">
      <c r="A18" s="1"/>
      <c r="B18" s="1"/>
      <c r="C18" s="1"/>
      <c r="D18" s="1"/>
    </row>
    <row r="19" spans="1:4" x14ac:dyDescent="0.35">
      <c r="A19" s="1"/>
      <c r="B19" s="72" t="s">
        <v>44</v>
      </c>
      <c r="C19" s="73"/>
      <c r="D19" s="1"/>
    </row>
    <row r="20" spans="1:4" x14ac:dyDescent="0.35">
      <c r="A20" s="1"/>
      <c r="B20" s="23" t="s">
        <v>48</v>
      </c>
      <c r="C20" s="21">
        <v>1.7000000000000001E-2</v>
      </c>
      <c r="D20" s="1"/>
    </row>
    <row r="21" spans="1:4" x14ac:dyDescent="0.35">
      <c r="A21" s="1"/>
      <c r="B21" s="131"/>
      <c r="C21" s="132"/>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0"/>
      <c r="B50" s="30"/>
      <c r="C50" s="30"/>
      <c r="D50" s="30"/>
    </row>
    <row r="51" spans="1:4" x14ac:dyDescent="0.35">
      <c r="A51" s="30"/>
      <c r="B51" s="30"/>
      <c r="C51" s="30"/>
      <c r="D51" s="30"/>
    </row>
  </sheetData>
  <sheetProtection algorithmName="SHA-512" hashValue="l59PknuwIef/Bd5Gtst+UtYv7jLVdWoI2xz5vgpQPYKHkNMu6zAlcZr5FRXfs7F+MFmJjkmTyCXAU7cszgF5Jw==" saltValue="k+iP7Y8b8QQu1EE3x1CIv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4.5" x14ac:dyDescent="0.35"/>
  <cols>
    <col min="1" max="1" width="5.1796875" style="2" customWidth="1"/>
    <col min="2" max="2" width="50.54296875" style="2" customWidth="1"/>
    <col min="3" max="3" width="9.1796875" style="2" hidden="1" customWidth="1"/>
    <col min="4" max="4" width="27.1796875" style="2" hidden="1" customWidth="1"/>
    <col min="5" max="5" width="13.54296875" style="2" customWidth="1"/>
    <col min="6" max="6" width="3.81640625" style="2" customWidth="1"/>
    <col min="7" max="7" width="12.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82</v>
      </c>
      <c r="C3" s="89"/>
      <c r="D3" s="89"/>
      <c r="E3" s="89"/>
      <c r="F3" s="89"/>
      <c r="G3" s="1"/>
    </row>
    <row r="4" spans="1:7" ht="15" customHeight="1" x14ac:dyDescent="0.35">
      <c r="A4" s="1"/>
      <c r="B4" s="89"/>
      <c r="C4" s="89"/>
      <c r="D4" s="89"/>
      <c r="E4" s="89"/>
      <c r="F4" s="89"/>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6" t="s">
        <v>12</v>
      </c>
      <c r="C8" s="56"/>
      <c r="D8" s="56"/>
      <c r="E8" s="56"/>
      <c r="F8" s="56"/>
      <c r="G8" s="1"/>
    </row>
    <row r="9" spans="1:7" x14ac:dyDescent="0.35">
      <c r="A9" s="1"/>
      <c r="B9" s="53" t="s">
        <v>55</v>
      </c>
      <c r="C9" s="53"/>
      <c r="D9" s="53"/>
      <c r="E9" s="7">
        <f>'Fane 3. Omkostninger i ØR2022'!E16</f>
        <v>5079277.9935169714</v>
      </c>
      <c r="F9" s="53" t="s">
        <v>3</v>
      </c>
      <c r="G9" s="1"/>
    </row>
    <row r="10" spans="1:7" ht="17.149999999999999" customHeight="1" x14ac:dyDescent="0.35">
      <c r="A10" s="1"/>
      <c r="B10" s="24" t="s">
        <v>50</v>
      </c>
      <c r="C10" s="53"/>
      <c r="D10" s="53"/>
      <c r="E10" s="7">
        <f>'Fane 8.1. Varige tillæg'!C13+'Fane 8.1. Varige tillæg'!E13</f>
        <v>0</v>
      </c>
      <c r="F10" s="53" t="s">
        <v>3</v>
      </c>
      <c r="G10" s="1"/>
    </row>
    <row r="11" spans="1:7" ht="17.149999999999999" customHeight="1" x14ac:dyDescent="0.35">
      <c r="A11" s="1"/>
      <c r="B11" s="24" t="s">
        <v>52</v>
      </c>
      <c r="C11" s="53"/>
      <c r="D11" s="53"/>
      <c r="E11" s="8">
        <f>-('Fane 10. Bortfald'!C13+'Fane 10. Bortfald'!E13)</f>
        <v>0</v>
      </c>
      <c r="F11" s="53" t="s">
        <v>3</v>
      </c>
      <c r="G11" s="1"/>
    </row>
    <row r="12" spans="1:7" ht="17.149999999999999" customHeight="1" x14ac:dyDescent="0.35">
      <c r="A12" s="1"/>
      <c r="B12" s="24" t="s">
        <v>54</v>
      </c>
      <c r="C12" s="53"/>
      <c r="D12" s="53"/>
      <c r="E12" s="8">
        <f>'Fane 9. Tilknyttet virksomhed'!C12+'Fane 9. Tilknyttet virksomhed'!E12</f>
        <v>0</v>
      </c>
      <c r="F12" s="53" t="s">
        <v>3</v>
      </c>
      <c r="G12" s="1"/>
    </row>
    <row r="13" spans="1:7" ht="17.149999999999999" customHeight="1" x14ac:dyDescent="0.35">
      <c r="A13" s="1"/>
      <c r="B13" s="24" t="s">
        <v>17</v>
      </c>
      <c r="C13" s="53"/>
      <c r="D13" s="53"/>
      <c r="E13" s="8">
        <f>SUM(E9:E12)*'Fane 11. Nøgletal'!C15</f>
        <v>180822.29656920419</v>
      </c>
      <c r="F13" s="53" t="s">
        <v>3</v>
      </c>
      <c r="G13" s="1"/>
    </row>
    <row r="14" spans="1:7" ht="17.149999999999999" customHeight="1" x14ac:dyDescent="0.35">
      <c r="A14" s="1"/>
      <c r="B14" s="24" t="s">
        <v>44</v>
      </c>
      <c r="C14" s="53"/>
      <c r="D14" s="53"/>
      <c r="E14" s="8">
        <f>-SUM(E9,E10:E13)*'Fane 11. Nøgletal'!C20</f>
        <v>-89421.704931464992</v>
      </c>
      <c r="F14" s="53" t="s">
        <v>3</v>
      </c>
      <c r="G14" s="1"/>
    </row>
    <row r="15" spans="1:7" ht="15" customHeight="1" x14ac:dyDescent="0.35">
      <c r="A15" s="1"/>
      <c r="B15" s="66" t="s">
        <v>19</v>
      </c>
      <c r="C15" s="28"/>
      <c r="D15" s="28"/>
      <c r="E15" s="9">
        <f>SUM(E9,E10:E14)</f>
        <v>5170678.5851547103</v>
      </c>
      <c r="F15" s="57" t="s">
        <v>3</v>
      </c>
      <c r="G15" s="1"/>
    </row>
    <row r="16" spans="1:7" ht="15" customHeight="1" x14ac:dyDescent="0.35">
      <c r="A16" s="1"/>
      <c r="B16" s="56" t="s">
        <v>11</v>
      </c>
      <c r="C16" s="56"/>
      <c r="D16" s="56"/>
      <c r="E16" s="56"/>
      <c r="F16" s="56"/>
      <c r="G16" s="1"/>
    </row>
    <row r="17" spans="1:7" ht="15" customHeight="1" x14ac:dyDescent="0.35">
      <c r="A17" s="1"/>
      <c r="B17" s="57" t="s">
        <v>11</v>
      </c>
      <c r="C17" s="57"/>
      <c r="D17" s="57"/>
      <c r="E17" s="9">
        <f>'Fane 4. Ikke-påvirkelige omk.'!C14</f>
        <v>3271251.7386129601</v>
      </c>
      <c r="F17" s="57" t="s">
        <v>3</v>
      </c>
      <c r="G17" s="1"/>
    </row>
    <row r="18" spans="1:7" ht="15" customHeight="1" x14ac:dyDescent="0.35">
      <c r="A18" s="1"/>
      <c r="B18" s="56" t="s">
        <v>36</v>
      </c>
      <c r="C18" s="56"/>
      <c r="D18" s="56"/>
      <c r="E18" s="56"/>
      <c r="F18" s="56"/>
      <c r="G18" s="1"/>
    </row>
    <row r="19" spans="1:7" ht="15" customHeight="1" x14ac:dyDescent="0.35">
      <c r="A19" s="1"/>
      <c r="B19" s="24" t="s">
        <v>33</v>
      </c>
      <c r="C19" s="53"/>
      <c r="D19" s="53"/>
      <c r="E19" s="8">
        <f>'Fane 8.2. Engangstillæg'!C11</f>
        <v>0</v>
      </c>
      <c r="F19" s="53" t="s">
        <v>3</v>
      </c>
      <c r="G19" s="1"/>
    </row>
    <row r="20" spans="1:7" x14ac:dyDescent="0.35">
      <c r="A20" s="1"/>
      <c r="B20" s="24" t="s">
        <v>34</v>
      </c>
      <c r="C20" s="53"/>
      <c r="D20" s="53"/>
      <c r="E20" s="8">
        <f>'Fane 8.2. Engangstillæg'!E11</f>
        <v>0</v>
      </c>
      <c r="F20" s="53" t="s">
        <v>3</v>
      </c>
      <c r="G20" s="1"/>
    </row>
    <row r="21" spans="1:7" x14ac:dyDescent="0.35">
      <c r="A21" s="1"/>
      <c r="B21" s="24" t="s">
        <v>106</v>
      </c>
      <c r="C21" s="53"/>
      <c r="D21" s="53"/>
      <c r="E21" s="8">
        <f>-SUM(E19:E20)*'Fane 11. Nøgletal'!C20</f>
        <v>0</v>
      </c>
      <c r="F21" s="53" t="s">
        <v>3</v>
      </c>
      <c r="G21" s="1"/>
    </row>
    <row r="22" spans="1:7" ht="15" customHeight="1" x14ac:dyDescent="0.35">
      <c r="A22" s="1"/>
      <c r="B22" s="66" t="s">
        <v>37</v>
      </c>
      <c r="C22" s="28"/>
      <c r="D22" s="28"/>
      <c r="E22" s="9">
        <f>SUM(E19:E21)</f>
        <v>0</v>
      </c>
      <c r="F22" s="57" t="s">
        <v>3</v>
      </c>
      <c r="G22" s="1"/>
    </row>
    <row r="23" spans="1:7" x14ac:dyDescent="0.35">
      <c r="A23" s="1"/>
      <c r="B23" s="56" t="s">
        <v>62</v>
      </c>
      <c r="C23" s="56"/>
      <c r="D23" s="56"/>
      <c r="E23" s="56"/>
      <c r="F23" s="56"/>
      <c r="G23" s="1"/>
    </row>
    <row r="24" spans="1:7" x14ac:dyDescent="0.35">
      <c r="A24" s="1"/>
      <c r="B24" s="57" t="s">
        <v>134</v>
      </c>
      <c r="C24" s="56"/>
      <c r="D24" s="56"/>
      <c r="E24" s="9">
        <f>'Fane 5. Kontrol af ØR2021'!E30</f>
        <v>0</v>
      </c>
      <c r="F24" s="57" t="s">
        <v>3</v>
      </c>
      <c r="G24" s="1"/>
    </row>
    <row r="25" spans="1:7" x14ac:dyDescent="0.35">
      <c r="A25" s="1"/>
      <c r="B25" s="56" t="s">
        <v>75</v>
      </c>
      <c r="C25" s="56"/>
      <c r="D25" s="57"/>
      <c r="E25" s="56"/>
      <c r="F25" s="56"/>
      <c r="G25" s="1"/>
    </row>
    <row r="26" spans="1:7" x14ac:dyDescent="0.35">
      <c r="A26" s="1"/>
      <c r="B26" s="57" t="s">
        <v>76</v>
      </c>
      <c r="C26" s="57"/>
      <c r="D26" s="56"/>
      <c r="E26" s="9">
        <f>'Fane 6. Skattesagen'!G12</f>
        <v>0</v>
      </c>
      <c r="F26" s="57" t="s">
        <v>3</v>
      </c>
      <c r="G26" s="1"/>
    </row>
    <row r="27" spans="1:7" x14ac:dyDescent="0.35">
      <c r="A27" s="1"/>
      <c r="B27" s="56" t="s">
        <v>39</v>
      </c>
      <c r="C27" s="56"/>
      <c r="D27" s="1"/>
      <c r="E27" s="10">
        <f>SUM(E15:E17:E22:E24:E26)</f>
        <v>8441930.3237676695</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30"/>
      <c r="E47" s="1"/>
      <c r="F47" s="1"/>
      <c r="G47" s="1"/>
    </row>
    <row r="48" spans="1:7" x14ac:dyDescent="0.35">
      <c r="A48" s="30"/>
      <c r="B48" s="30"/>
      <c r="C48" s="30"/>
      <c r="D48" s="30"/>
      <c r="E48" s="30"/>
      <c r="F48" s="30"/>
      <c r="G48" s="30"/>
    </row>
    <row r="49" spans="1:6" x14ac:dyDescent="0.35">
      <c r="A49" s="30"/>
      <c r="B49" s="30"/>
      <c r="C49" s="30"/>
      <c r="E49" s="30"/>
      <c r="F49" s="30"/>
    </row>
  </sheetData>
  <sheetProtection algorithmName="SHA-512" hashValue="mqSHy4gSsZYdr6OkJUjZpR2uMiUlGhqrtlILaU2vH8bKxXcu0k7TXH25ImZ+CrvoO+bD8eNnVU1zkDqKRx3Q2A==" saltValue="7JCQmJZoRwFc8LXcYWhYQ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796875" defaultRowHeight="14.5" x14ac:dyDescent="0.35"/>
  <cols>
    <col min="1" max="1" width="5.1796875" style="2" customWidth="1"/>
    <col min="2" max="2" width="59.81640625" style="2" customWidth="1"/>
    <col min="3" max="3" width="0" style="2" hidden="1" customWidth="1"/>
    <col min="4" max="4" width="27" style="2" hidden="1" customWidth="1"/>
    <col min="5" max="5" width="10.26953125" style="2" customWidth="1"/>
    <col min="6" max="6" width="3.26953125" style="2" customWidth="1"/>
    <col min="7" max="7" width="8.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83</v>
      </c>
      <c r="C3" s="89"/>
      <c r="D3" s="89"/>
      <c r="E3" s="89"/>
      <c r="F3" s="89"/>
      <c r="G3" s="1"/>
    </row>
    <row r="4" spans="1:7" ht="15" customHeight="1" x14ac:dyDescent="0.35">
      <c r="A4" s="1"/>
      <c r="B4" s="89"/>
      <c r="C4" s="89"/>
      <c r="D4" s="89"/>
      <c r="E4" s="89"/>
      <c r="F4" s="89"/>
      <c r="G4" s="1"/>
    </row>
    <row r="5" spans="1:7" x14ac:dyDescent="0.35">
      <c r="A5" s="1"/>
      <c r="B5" s="90"/>
      <c r="C5" s="90"/>
      <c r="D5" s="90"/>
      <c r="E5" s="90"/>
      <c r="F5" s="90"/>
      <c r="G5" s="1"/>
    </row>
    <row r="6" spans="1:7" x14ac:dyDescent="0.35">
      <c r="A6" s="1"/>
      <c r="B6" s="1"/>
      <c r="C6" s="1"/>
      <c r="D6" s="1"/>
      <c r="E6" s="1"/>
      <c r="F6" s="1"/>
      <c r="G6" s="1"/>
    </row>
    <row r="7" spans="1:7" x14ac:dyDescent="0.35">
      <c r="A7" s="1"/>
      <c r="B7" s="56" t="s">
        <v>12</v>
      </c>
      <c r="C7" s="56"/>
      <c r="D7" s="56"/>
      <c r="E7" s="56"/>
      <c r="F7" s="56"/>
      <c r="G7" s="1"/>
    </row>
    <row r="8" spans="1:7" ht="15" customHeight="1" x14ac:dyDescent="0.35">
      <c r="A8" s="1"/>
      <c r="B8" s="53" t="s">
        <v>56</v>
      </c>
      <c r="C8" s="53"/>
      <c r="D8" s="53"/>
      <c r="E8" s="7">
        <f>'Fane 2.1. Økonomisk ramme 2023'!E15</f>
        <v>5170678.5851547103</v>
      </c>
      <c r="F8" s="53" t="s">
        <v>3</v>
      </c>
      <c r="G8" s="1"/>
    </row>
    <row r="9" spans="1:7" ht="15" customHeight="1" x14ac:dyDescent="0.35">
      <c r="A9" s="1"/>
      <c r="B9" s="54" t="s">
        <v>17</v>
      </c>
      <c r="C9" s="53"/>
      <c r="D9" s="53"/>
      <c r="E9" s="8">
        <f>SUM(E8:E8)*'Fane 11. Nøgletal'!C15</f>
        <v>184076.1576315077</v>
      </c>
      <c r="F9" s="53" t="s">
        <v>3</v>
      </c>
      <c r="G9" s="1"/>
    </row>
    <row r="10" spans="1:7" ht="15" customHeight="1" x14ac:dyDescent="0.35">
      <c r="A10" s="1"/>
      <c r="B10" s="54" t="s">
        <v>44</v>
      </c>
      <c r="C10" s="53"/>
      <c r="D10" s="53"/>
      <c r="E10" s="8">
        <f>-SUM(E8:E9)*'Fane 11. Nøgletal'!C20</f>
        <v>-91030.830627365722</v>
      </c>
      <c r="F10" s="53" t="s">
        <v>3</v>
      </c>
      <c r="G10" s="1"/>
    </row>
    <row r="11" spans="1:7" ht="15" customHeight="1" x14ac:dyDescent="0.35">
      <c r="A11" s="1"/>
      <c r="B11" s="28" t="s">
        <v>19</v>
      </c>
      <c r="C11" s="28"/>
      <c r="D11" s="28"/>
      <c r="E11" s="9">
        <f>SUM(E8:E10)</f>
        <v>5263723.9121588524</v>
      </c>
      <c r="F11" s="57" t="s">
        <v>3</v>
      </c>
      <c r="G11" s="1"/>
    </row>
    <row r="12" spans="1:7" x14ac:dyDescent="0.35">
      <c r="A12" s="1"/>
      <c r="B12" s="56" t="s">
        <v>11</v>
      </c>
      <c r="C12" s="56"/>
      <c r="D12" s="56"/>
      <c r="E12" s="56"/>
      <c r="F12" s="56"/>
      <c r="G12" s="1"/>
    </row>
    <row r="13" spans="1:7" ht="15" customHeight="1" x14ac:dyDescent="0.35">
      <c r="A13" s="1"/>
      <c r="B13" s="57" t="s">
        <v>11</v>
      </c>
      <c r="C13" s="57"/>
      <c r="D13" s="57"/>
      <c r="E13" s="9">
        <f>'Fane 4. Ikke-påvirkelige omk.'!C14*(1+'Fane 11. Nøgletal'!C15)</f>
        <v>3387708.3005075818</v>
      </c>
      <c r="F13" s="57" t="s">
        <v>3</v>
      </c>
      <c r="G13" s="1"/>
    </row>
    <row r="14" spans="1:7" x14ac:dyDescent="0.35">
      <c r="A14" s="1"/>
      <c r="B14" s="56" t="s">
        <v>62</v>
      </c>
      <c r="C14" s="56"/>
      <c r="D14" s="56"/>
      <c r="E14" s="56"/>
      <c r="F14" s="56"/>
      <c r="G14" s="1"/>
    </row>
    <row r="15" spans="1:7" x14ac:dyDescent="0.35">
      <c r="A15" s="1"/>
      <c r="B15" s="57" t="s">
        <v>77</v>
      </c>
      <c r="C15" s="57"/>
      <c r="D15" s="57"/>
      <c r="E15" s="49">
        <f>'Fane 5. Kontrol af ØR2021'!E30</f>
        <v>0</v>
      </c>
      <c r="F15" s="57" t="s">
        <v>3</v>
      </c>
      <c r="G15" s="1"/>
    </row>
    <row r="16" spans="1:7" x14ac:dyDescent="0.35">
      <c r="A16" s="1"/>
      <c r="B16" s="56" t="s">
        <v>75</v>
      </c>
      <c r="C16" s="56"/>
      <c r="D16" s="56"/>
      <c r="E16" s="56"/>
      <c r="F16" s="56"/>
      <c r="G16" s="1"/>
    </row>
    <row r="17" spans="1:7" x14ac:dyDescent="0.35">
      <c r="A17" s="1"/>
      <c r="B17" s="57" t="s">
        <v>76</v>
      </c>
      <c r="C17" s="57"/>
      <c r="D17" s="57"/>
      <c r="E17" s="9">
        <f>'Fane 6. Skattesagen'!G13</f>
        <v>0</v>
      </c>
      <c r="F17" s="57" t="s">
        <v>3</v>
      </c>
      <c r="G17" s="1"/>
    </row>
    <row r="18" spans="1:7" x14ac:dyDescent="0.35">
      <c r="A18" s="1"/>
      <c r="B18" s="56" t="s">
        <v>57</v>
      </c>
      <c r="C18" s="56"/>
      <c r="D18" s="56"/>
      <c r="E18" s="10">
        <f>SUM(E11,E13,E15,E17)</f>
        <v>8651432.2126664333</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sheetData>
  <sheetProtection algorithmName="SHA-512" hashValue="woX7GuVJ9JODPJlCYtcBXdvPh7oaHwSLVl5mcS2ZIQESLqSXnlY1I4IhmB5hssXmAo/ixK0y6F1Sxya25IQAng==" saltValue="mvk7gRULSpTRJ7eB57DxN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796875" defaultRowHeight="14.5" x14ac:dyDescent="0.35"/>
  <cols>
    <col min="1" max="1" width="5.1796875" style="2" customWidth="1"/>
    <col min="2" max="2" width="56.453125" style="2" customWidth="1"/>
    <col min="3" max="3" width="0" style="2" hidden="1" customWidth="1"/>
    <col min="4" max="4" width="27" style="2" hidden="1" customWidth="1"/>
    <col min="5" max="5" width="10.26953125" style="2" customWidth="1"/>
    <col min="6" max="6" width="3.26953125" style="2" customWidth="1"/>
    <col min="7" max="7" width="10"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84</v>
      </c>
      <c r="C3" s="89"/>
      <c r="D3" s="89"/>
      <c r="E3" s="89"/>
      <c r="F3" s="89"/>
      <c r="G3" s="1"/>
    </row>
    <row r="4" spans="1:7" ht="15" customHeight="1" x14ac:dyDescent="0.35">
      <c r="A4" s="1"/>
      <c r="B4" s="89"/>
      <c r="C4" s="89"/>
      <c r="D4" s="89"/>
      <c r="E4" s="89"/>
      <c r="F4" s="89"/>
      <c r="G4" s="1"/>
    </row>
    <row r="5" spans="1:7" x14ac:dyDescent="0.35">
      <c r="A5" s="1"/>
      <c r="B5" s="90" t="s">
        <v>20</v>
      </c>
      <c r="C5" s="90"/>
      <c r="D5" s="90"/>
      <c r="E5" s="90"/>
      <c r="F5" s="90"/>
      <c r="G5" s="1"/>
    </row>
    <row r="6" spans="1:7" x14ac:dyDescent="0.35">
      <c r="A6" s="1"/>
      <c r="B6" s="1"/>
      <c r="C6" s="1"/>
      <c r="D6" s="1"/>
      <c r="E6" s="1"/>
      <c r="F6" s="1"/>
      <c r="G6" s="1"/>
    </row>
    <row r="7" spans="1:7" x14ac:dyDescent="0.35">
      <c r="A7" s="1"/>
      <c r="B7" s="56" t="s">
        <v>12</v>
      </c>
      <c r="C7" s="56"/>
      <c r="D7" s="56"/>
      <c r="E7" s="56"/>
      <c r="F7" s="56"/>
      <c r="G7" s="1"/>
    </row>
    <row r="8" spans="1:7" ht="15" customHeight="1" x14ac:dyDescent="0.35">
      <c r="A8" s="1"/>
      <c r="B8" s="53" t="s">
        <v>65</v>
      </c>
      <c r="C8" s="53"/>
      <c r="D8" s="53"/>
      <c r="E8" s="7">
        <f>'Fane 2.2. Økonomisk ramme 2024'!E11</f>
        <v>5263723.9121588524</v>
      </c>
      <c r="F8" s="53" t="s">
        <v>3</v>
      </c>
      <c r="G8" s="1"/>
    </row>
    <row r="9" spans="1:7" ht="15" customHeight="1" x14ac:dyDescent="0.35">
      <c r="A9" s="1"/>
      <c r="B9" s="54" t="s">
        <v>17</v>
      </c>
      <c r="C9" s="53"/>
      <c r="D9" s="53"/>
      <c r="E9" s="8">
        <f>SUM(E8:E8)*'Fane 11. Nøgletal'!C15</f>
        <v>187388.57127285516</v>
      </c>
      <c r="F9" s="53" t="s">
        <v>3</v>
      </c>
      <c r="G9" s="1"/>
    </row>
    <row r="10" spans="1:7" ht="15" customHeight="1" x14ac:dyDescent="0.35">
      <c r="A10" s="1"/>
      <c r="B10" s="54" t="s">
        <v>44</v>
      </c>
      <c r="C10" s="53"/>
      <c r="D10" s="53"/>
      <c r="E10" s="8">
        <f>-SUM(E8:E9)*'Fane 11. Nøgletal'!C20</f>
        <v>-92668.912218339043</v>
      </c>
      <c r="F10" s="53" t="s">
        <v>3</v>
      </c>
      <c r="G10" s="1"/>
    </row>
    <row r="11" spans="1:7" x14ac:dyDescent="0.35">
      <c r="A11" s="1"/>
      <c r="B11" s="28" t="s">
        <v>19</v>
      </c>
      <c r="C11" s="28"/>
      <c r="D11" s="28"/>
      <c r="E11" s="9">
        <f>SUM(E8:E10)</f>
        <v>5358443.5712133693</v>
      </c>
      <c r="F11" s="57" t="s">
        <v>3</v>
      </c>
      <c r="G11" s="1"/>
    </row>
    <row r="12" spans="1:7" x14ac:dyDescent="0.35">
      <c r="A12" s="1"/>
      <c r="B12" s="56" t="s">
        <v>11</v>
      </c>
      <c r="C12" s="56"/>
      <c r="D12" s="56"/>
      <c r="E12" s="56"/>
      <c r="F12" s="56"/>
      <c r="G12" s="1"/>
    </row>
    <row r="13" spans="1:7" ht="15" customHeight="1" x14ac:dyDescent="0.35">
      <c r="A13" s="1"/>
      <c r="B13" s="57" t="s">
        <v>11</v>
      </c>
      <c r="C13" s="57"/>
      <c r="D13" s="57"/>
      <c r="E13" s="9">
        <f>'Fane 4. Ikke-påvirkelige omk.'!C14*(1+'Fane 11. Nøgletal'!C15)^2</f>
        <v>3508310.7160056517</v>
      </c>
      <c r="F13" s="57" t="s">
        <v>3</v>
      </c>
      <c r="G13" s="1"/>
    </row>
    <row r="14" spans="1:7" ht="15" customHeight="1" x14ac:dyDescent="0.35">
      <c r="A14" s="1"/>
      <c r="B14" s="56" t="s">
        <v>62</v>
      </c>
      <c r="C14" s="56"/>
      <c r="D14" s="56"/>
      <c r="E14" s="56"/>
      <c r="F14" s="56"/>
      <c r="G14" s="1"/>
    </row>
    <row r="15" spans="1:7" ht="15" customHeight="1" x14ac:dyDescent="0.35">
      <c r="A15" s="1"/>
      <c r="B15" s="57" t="s">
        <v>63</v>
      </c>
      <c r="C15" s="57"/>
      <c r="D15" s="57"/>
      <c r="E15" s="57">
        <v>0</v>
      </c>
      <c r="F15" s="57" t="s">
        <v>3</v>
      </c>
      <c r="G15" s="1"/>
    </row>
    <row r="16" spans="1:7" ht="15" customHeight="1" x14ac:dyDescent="0.35">
      <c r="A16" s="1"/>
      <c r="B16" s="56" t="s">
        <v>75</v>
      </c>
      <c r="C16" s="56"/>
      <c r="D16" s="56"/>
      <c r="E16" s="56"/>
      <c r="F16" s="56"/>
      <c r="G16" s="1"/>
    </row>
    <row r="17" spans="1:7" ht="15" customHeight="1" x14ac:dyDescent="0.35">
      <c r="A17" s="1"/>
      <c r="B17" s="57" t="s">
        <v>76</v>
      </c>
      <c r="C17" s="57"/>
      <c r="D17" s="57"/>
      <c r="E17" s="9">
        <f>'Fane 6. Skattesagen'!G14</f>
        <v>0</v>
      </c>
      <c r="F17" s="57" t="s">
        <v>3</v>
      </c>
      <c r="G17" s="1"/>
    </row>
    <row r="18" spans="1:7" x14ac:dyDescent="0.35">
      <c r="A18" s="1"/>
      <c r="B18" s="56" t="s">
        <v>66</v>
      </c>
      <c r="C18" s="56"/>
      <c r="D18" s="56"/>
      <c r="E18" s="10">
        <f>SUM(E11,E13,E15,E17)</f>
        <v>8866754.2872190215</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WtScrbnuWEQCr6QdekadE+q3sXsJ9kOQYBglsnmY19D2fNgXcnVPUnU0kGolZGETGB9bQgSmAroaqQVQFvhgGQ==" saltValue="c2s0yZkfiC1Rc58fWmHtX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796875" defaultRowHeight="14.5" x14ac:dyDescent="0.35"/>
  <cols>
    <col min="1" max="1" width="5.1796875" style="2" customWidth="1"/>
    <col min="2" max="2" width="51.7265625" style="2" customWidth="1"/>
    <col min="3" max="3" width="0" style="2" hidden="1" customWidth="1"/>
    <col min="4" max="4" width="27" style="2" hidden="1" customWidth="1"/>
    <col min="5" max="5" width="13.26953125" style="2" customWidth="1"/>
    <col min="6" max="6" width="3.81640625" style="2" customWidth="1"/>
    <col min="7" max="7" width="11"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89" t="s">
        <v>85</v>
      </c>
      <c r="C3" s="89"/>
      <c r="D3" s="89"/>
      <c r="E3" s="89"/>
      <c r="F3" s="89"/>
      <c r="G3" s="1"/>
    </row>
    <row r="4" spans="1:7" ht="15" customHeight="1" x14ac:dyDescent="0.35">
      <c r="A4" s="1"/>
      <c r="B4" s="89"/>
      <c r="C4" s="89"/>
      <c r="D4" s="89"/>
      <c r="E4" s="89"/>
      <c r="F4" s="89"/>
      <c r="G4" s="1"/>
    </row>
    <row r="5" spans="1:7" x14ac:dyDescent="0.35">
      <c r="A5" s="1"/>
      <c r="B5" s="90" t="s">
        <v>20</v>
      </c>
      <c r="C5" s="90"/>
      <c r="D5" s="90"/>
      <c r="E5" s="90"/>
      <c r="F5" s="90"/>
      <c r="G5" s="1"/>
    </row>
    <row r="6" spans="1:7" x14ac:dyDescent="0.35">
      <c r="A6" s="1"/>
      <c r="B6" s="1"/>
      <c r="C6" s="1"/>
      <c r="D6" s="1"/>
      <c r="E6" s="1"/>
      <c r="F6" s="1"/>
      <c r="G6" s="1"/>
    </row>
    <row r="7" spans="1:7" x14ac:dyDescent="0.35">
      <c r="A7" s="1"/>
      <c r="B7" s="56" t="s">
        <v>12</v>
      </c>
      <c r="C7" s="56"/>
      <c r="D7" s="56"/>
      <c r="E7" s="56"/>
      <c r="F7" s="56"/>
      <c r="G7" s="1"/>
    </row>
    <row r="8" spans="1:7" ht="15" customHeight="1" x14ac:dyDescent="0.35">
      <c r="A8" s="1"/>
      <c r="B8" s="53" t="s">
        <v>86</v>
      </c>
      <c r="C8" s="53"/>
      <c r="D8" s="53"/>
      <c r="E8" s="7">
        <f>'Fane 2.3. Økonomisk ramme 2025'!E11</f>
        <v>5358443.5712133693</v>
      </c>
      <c r="F8" s="53" t="s">
        <v>3</v>
      </c>
      <c r="G8" s="1"/>
    </row>
    <row r="9" spans="1:7" ht="15" customHeight="1" x14ac:dyDescent="0.35">
      <c r="A9" s="1"/>
      <c r="B9" s="54" t="s">
        <v>17</v>
      </c>
      <c r="C9" s="53"/>
      <c r="D9" s="53"/>
      <c r="E9" s="8">
        <f>SUM(E8:E8)*'Fane 11. Nøgletal'!C15</f>
        <v>190760.59113519595</v>
      </c>
      <c r="F9" s="53" t="s">
        <v>3</v>
      </c>
      <c r="G9" s="1"/>
    </row>
    <row r="10" spans="1:7" ht="15" customHeight="1" x14ac:dyDescent="0.35">
      <c r="A10" s="1"/>
      <c r="B10" s="54" t="s">
        <v>44</v>
      </c>
      <c r="C10" s="53"/>
      <c r="D10" s="53"/>
      <c r="E10" s="8">
        <f>-SUM(E8:E9)*'Fane 11. Nøgletal'!C20</f>
        <v>-94336.470759925622</v>
      </c>
      <c r="F10" s="53" t="s">
        <v>3</v>
      </c>
      <c r="G10" s="1"/>
    </row>
    <row r="11" spans="1:7" x14ac:dyDescent="0.35">
      <c r="A11" s="1"/>
      <c r="B11" s="28" t="s">
        <v>19</v>
      </c>
      <c r="C11" s="28"/>
      <c r="D11" s="28"/>
      <c r="E11" s="9">
        <f>SUM(E8:E10)</f>
        <v>5454867.6915886402</v>
      </c>
      <c r="F11" s="57" t="s">
        <v>3</v>
      </c>
      <c r="G11" s="1"/>
    </row>
    <row r="12" spans="1:7" x14ac:dyDescent="0.35">
      <c r="A12" s="1"/>
      <c r="B12" s="56" t="s">
        <v>11</v>
      </c>
      <c r="C12" s="56"/>
      <c r="D12" s="56"/>
      <c r="E12" s="56"/>
      <c r="F12" s="56"/>
      <c r="G12" s="1"/>
    </row>
    <row r="13" spans="1:7" ht="15" customHeight="1" x14ac:dyDescent="0.35">
      <c r="A13" s="1"/>
      <c r="B13" s="57" t="s">
        <v>11</v>
      </c>
      <c r="C13" s="57"/>
      <c r="D13" s="57"/>
      <c r="E13" s="9">
        <f>'Fane 4. Ikke-påvirkelige omk.'!C14*(1+'Fane 11. Nøgletal'!C15)^3</f>
        <v>3633206.5774954534</v>
      </c>
      <c r="F13" s="57" t="s">
        <v>3</v>
      </c>
      <c r="G13" s="1"/>
    </row>
    <row r="14" spans="1:7" ht="15" customHeight="1" x14ac:dyDescent="0.35">
      <c r="A14" s="1"/>
      <c r="B14" s="56" t="s">
        <v>62</v>
      </c>
      <c r="C14" s="56"/>
      <c r="D14" s="56"/>
      <c r="E14" s="56"/>
      <c r="F14" s="56"/>
      <c r="G14" s="1"/>
    </row>
    <row r="15" spans="1:7" ht="15" customHeight="1" x14ac:dyDescent="0.35">
      <c r="A15" s="1"/>
      <c r="B15" s="57" t="s">
        <v>63</v>
      </c>
      <c r="C15" s="57"/>
      <c r="D15" s="57"/>
      <c r="E15" s="57">
        <v>0</v>
      </c>
      <c r="F15" s="57" t="s">
        <v>3</v>
      </c>
      <c r="G15" s="1"/>
    </row>
    <row r="16" spans="1:7" ht="15" customHeight="1" x14ac:dyDescent="0.35">
      <c r="A16" s="1"/>
      <c r="B16" s="56" t="s">
        <v>75</v>
      </c>
      <c r="C16" s="56"/>
      <c r="D16" s="56"/>
      <c r="E16" s="56"/>
      <c r="F16" s="56"/>
      <c r="G16" s="1"/>
    </row>
    <row r="17" spans="1:7" ht="15" customHeight="1" x14ac:dyDescent="0.35">
      <c r="A17" s="1"/>
      <c r="B17" s="57" t="s">
        <v>76</v>
      </c>
      <c r="C17" s="57"/>
      <c r="D17" s="57"/>
      <c r="E17" s="9">
        <f>'Fane 6. Skattesagen'!G15</f>
        <v>0</v>
      </c>
      <c r="F17" s="57" t="s">
        <v>3</v>
      </c>
      <c r="G17" s="1"/>
    </row>
    <row r="18" spans="1:7" x14ac:dyDescent="0.35">
      <c r="A18" s="1"/>
      <c r="B18" s="56" t="s">
        <v>87</v>
      </c>
      <c r="C18" s="56"/>
      <c r="D18" s="56"/>
      <c r="E18" s="10">
        <f>SUM(E11,E13,E15,E17)</f>
        <v>9088074.2690840941</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hwaEYgkz1n6ADqHE1P3uRCvqB0aAC9sC7qFTh4bXZHA5KmD5foYo0GezsER/AH8LFUTB/gegTfpnpEwqd1u4qQ==" saltValue="32mh8Qke1ULU8ZWe/uvgJ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796875" defaultRowHeight="14.5" x14ac:dyDescent="0.35"/>
  <cols>
    <col min="1" max="1" width="7.81640625" style="2" customWidth="1"/>
    <col min="2" max="3" width="9.1796875" style="2"/>
    <col min="4" max="4" width="39.81640625" style="2" customWidth="1"/>
    <col min="5" max="5" width="10" style="2" bestFit="1" customWidth="1"/>
    <col min="6" max="6" width="3.54296875" style="2" bestFit="1" customWidth="1"/>
    <col min="7" max="7" width="7.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5" t="s">
        <v>88</v>
      </c>
      <c r="C3" s="105"/>
      <c r="D3" s="105"/>
      <c r="E3" s="105"/>
      <c r="F3" s="105"/>
      <c r="G3" s="1"/>
    </row>
    <row r="4" spans="1:7" ht="29.25" customHeight="1" x14ac:dyDescent="0.35">
      <c r="A4" s="1"/>
      <c r="B4" s="105"/>
      <c r="C4" s="105"/>
      <c r="D4" s="105"/>
      <c r="E4" s="105"/>
      <c r="F4" s="105"/>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6" t="s">
        <v>89</v>
      </c>
      <c r="C8" s="56"/>
      <c r="D8" s="56"/>
      <c r="E8" s="56"/>
      <c r="F8" s="56"/>
      <c r="G8" s="1"/>
    </row>
    <row r="9" spans="1:7" x14ac:dyDescent="0.35">
      <c r="A9" s="1"/>
      <c r="B9" s="106" t="s">
        <v>22</v>
      </c>
      <c r="C9" s="106"/>
      <c r="D9" s="106"/>
      <c r="E9" s="7">
        <v>5104839.9691786366</v>
      </c>
      <c r="F9" s="53" t="s">
        <v>3</v>
      </c>
      <c r="G9" s="1"/>
    </row>
    <row r="10" spans="1:7" x14ac:dyDescent="0.35">
      <c r="A10" s="1"/>
      <c r="B10" s="107" t="s">
        <v>103</v>
      </c>
      <c r="C10" s="108"/>
      <c r="D10" s="109"/>
      <c r="E10" s="7">
        <v>0</v>
      </c>
      <c r="F10" s="53" t="s">
        <v>3</v>
      </c>
      <c r="G10" s="1"/>
    </row>
    <row r="11" spans="1:7" x14ac:dyDescent="0.35">
      <c r="A11" s="1"/>
      <c r="B11" s="92" t="s">
        <v>50</v>
      </c>
      <c r="C11" s="92"/>
      <c r="D11" s="92"/>
      <c r="E11" s="7">
        <v>0</v>
      </c>
      <c r="F11" s="53" t="s">
        <v>3</v>
      </c>
      <c r="G11" s="1"/>
    </row>
    <row r="12" spans="1:7" x14ac:dyDescent="0.35">
      <c r="A12" s="1"/>
      <c r="B12" s="92" t="s">
        <v>54</v>
      </c>
      <c r="C12" s="92"/>
      <c r="D12" s="92"/>
      <c r="E12" s="7">
        <v>0</v>
      </c>
      <c r="F12" s="53" t="s">
        <v>3</v>
      </c>
      <c r="G12" s="1"/>
    </row>
    <row r="13" spans="1:7" x14ac:dyDescent="0.35">
      <c r="A13" s="1"/>
      <c r="B13" s="92" t="s">
        <v>51</v>
      </c>
      <c r="C13" s="92"/>
      <c r="D13" s="92"/>
      <c r="E13" s="8">
        <v>0</v>
      </c>
      <c r="F13" s="53" t="s">
        <v>3</v>
      </c>
      <c r="G13" s="1"/>
    </row>
    <row r="14" spans="1:7" x14ac:dyDescent="0.35">
      <c r="A14" s="1"/>
      <c r="B14" s="92" t="s">
        <v>17</v>
      </c>
      <c r="C14" s="92"/>
      <c r="D14" s="92"/>
      <c r="E14" s="8">
        <f>E9*'Fane 11. Nøgletal'!C13+SUM(E11:E13)*'Fane 11. Nøgletal'!C14</f>
        <v>62279.047623979372</v>
      </c>
      <c r="F14" s="53" t="s">
        <v>3</v>
      </c>
      <c r="G14" s="1"/>
    </row>
    <row r="15" spans="1:7" x14ac:dyDescent="0.35">
      <c r="A15" s="1"/>
      <c r="B15" s="92" t="s">
        <v>44</v>
      </c>
      <c r="C15" s="92"/>
      <c r="D15" s="92"/>
      <c r="E15" s="8">
        <f>-SUM(E9:E14)*'Fane 11. Nøgletal'!C20</f>
        <v>-87841.023285644464</v>
      </c>
      <c r="F15" s="53" t="s">
        <v>3</v>
      </c>
      <c r="G15" s="1"/>
    </row>
    <row r="16" spans="1:7" x14ac:dyDescent="0.35">
      <c r="A16" s="1"/>
      <c r="B16" s="93" t="s">
        <v>19</v>
      </c>
      <c r="C16" s="93"/>
      <c r="D16" s="93"/>
      <c r="E16" s="31">
        <f>SUM(E9:E15)</f>
        <v>5079277.9935169714</v>
      </c>
      <c r="F16" s="32" t="s">
        <v>3</v>
      </c>
      <c r="G16" s="1"/>
    </row>
    <row r="17" spans="1:7" x14ac:dyDescent="0.35">
      <c r="A17" s="1"/>
      <c r="B17" s="94" t="s">
        <v>11</v>
      </c>
      <c r="C17" s="94"/>
      <c r="D17" s="94"/>
      <c r="E17" s="56"/>
      <c r="F17" s="56"/>
      <c r="G17" s="1"/>
    </row>
    <row r="18" spans="1:7" x14ac:dyDescent="0.35">
      <c r="A18" s="1"/>
      <c r="B18" s="95" t="s">
        <v>11</v>
      </c>
      <c r="C18" s="95"/>
      <c r="D18" s="95"/>
      <c r="E18" s="9">
        <v>3132460.3492603204</v>
      </c>
      <c r="F18" s="57" t="s">
        <v>3</v>
      </c>
      <c r="G18" s="1"/>
    </row>
    <row r="19" spans="1:7" ht="15.4" customHeight="1" x14ac:dyDescent="0.35">
      <c r="A19" s="1"/>
      <c r="B19" s="56" t="s">
        <v>36</v>
      </c>
      <c r="C19" s="56"/>
      <c r="D19" s="56"/>
      <c r="E19" s="56"/>
      <c r="F19" s="56"/>
      <c r="G19" s="1"/>
    </row>
    <row r="20" spans="1:7" ht="15.75" customHeight="1" x14ac:dyDescent="0.35">
      <c r="A20" s="1"/>
      <c r="B20" s="96" t="s">
        <v>33</v>
      </c>
      <c r="C20" s="97"/>
      <c r="D20" s="98"/>
      <c r="E20" s="51">
        <v>0</v>
      </c>
      <c r="F20" s="27" t="s">
        <v>3</v>
      </c>
      <c r="G20" s="1"/>
    </row>
    <row r="21" spans="1:7" x14ac:dyDescent="0.35">
      <c r="A21" s="1"/>
      <c r="B21" s="96" t="s">
        <v>34</v>
      </c>
      <c r="C21" s="97"/>
      <c r="D21" s="98"/>
      <c r="E21" s="51">
        <v>0</v>
      </c>
      <c r="F21" s="27" t="s">
        <v>3</v>
      </c>
      <c r="G21" s="1"/>
    </row>
    <row r="22" spans="1:7" x14ac:dyDescent="0.35">
      <c r="A22" s="1"/>
      <c r="B22" s="99" t="s">
        <v>37</v>
      </c>
      <c r="C22" s="100"/>
      <c r="D22" s="101"/>
      <c r="E22" s="9">
        <f>SUM(E20:E21)</f>
        <v>0</v>
      </c>
      <c r="F22" s="9" t="s">
        <v>3</v>
      </c>
      <c r="G22" s="1"/>
    </row>
    <row r="23" spans="1:7" ht="15.75" customHeight="1" x14ac:dyDescent="0.35">
      <c r="A23" s="1"/>
      <c r="B23" s="56" t="s">
        <v>62</v>
      </c>
      <c r="C23" s="56"/>
      <c r="D23" s="56"/>
      <c r="E23" s="56"/>
      <c r="F23" s="56"/>
      <c r="G23" s="1"/>
    </row>
    <row r="24" spans="1:7" x14ac:dyDescent="0.35">
      <c r="A24" s="1"/>
      <c r="B24" s="66" t="s">
        <v>27</v>
      </c>
      <c r="C24" s="28"/>
      <c r="D24" s="28"/>
      <c r="E24" s="9">
        <v>-1081760.8825844808</v>
      </c>
      <c r="F24" s="57" t="s">
        <v>3</v>
      </c>
      <c r="G24" s="1"/>
    </row>
    <row r="25" spans="1:7" x14ac:dyDescent="0.35">
      <c r="A25" s="1"/>
      <c r="B25" s="66" t="s">
        <v>63</v>
      </c>
      <c r="C25" s="28"/>
      <c r="D25" s="28"/>
      <c r="E25" s="9">
        <v>0</v>
      </c>
      <c r="F25" s="57" t="s">
        <v>3</v>
      </c>
      <c r="G25" s="1"/>
    </row>
    <row r="26" spans="1:7" x14ac:dyDescent="0.35">
      <c r="A26" s="1"/>
      <c r="B26" s="56" t="s">
        <v>75</v>
      </c>
      <c r="C26" s="56"/>
      <c r="D26" s="56"/>
      <c r="E26" s="56"/>
      <c r="F26" s="56"/>
      <c r="G26" s="1"/>
    </row>
    <row r="27" spans="1:7" x14ac:dyDescent="0.35">
      <c r="A27" s="1"/>
      <c r="B27" s="102" t="s">
        <v>76</v>
      </c>
      <c r="C27" s="103"/>
      <c r="D27" s="104"/>
      <c r="E27" s="9">
        <f>'Fane 6. Skattesagen'!G11</f>
        <v>0</v>
      </c>
      <c r="F27" s="57" t="s">
        <v>3</v>
      </c>
      <c r="G27" s="1"/>
    </row>
    <row r="28" spans="1:7" ht="15" customHeight="1" x14ac:dyDescent="0.35">
      <c r="A28" s="1"/>
      <c r="B28" s="33" t="s">
        <v>148</v>
      </c>
      <c r="C28" s="33"/>
      <c r="D28" s="33"/>
      <c r="E28" s="34">
        <f>E16+E18+E22+E24+E25+E27</f>
        <v>7129977.4601928107</v>
      </c>
      <c r="F28" s="35" t="s">
        <v>3</v>
      </c>
      <c r="G28" s="1"/>
    </row>
    <row r="29" spans="1:7" ht="27" customHeight="1" x14ac:dyDescent="0.35">
      <c r="A29" s="1"/>
      <c r="B29" s="91" t="s">
        <v>90</v>
      </c>
      <c r="C29" s="91"/>
      <c r="D29" s="91"/>
      <c r="E29" s="91"/>
      <c r="F29" s="9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qU/lrJ9qniXMgE9tIU234cXZodqWM61DBq5v0wts8pkujkm8vBetngFo4S0+8CsQtd1RG4fqm6dJdblxrbjXFg==" saltValue="5o9L8cHe1i0qdRfqeMQrV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89" t="s">
        <v>43</v>
      </c>
      <c r="C3" s="89"/>
      <c r="D3" s="89"/>
      <c r="E3" s="1"/>
      <c r="F3" s="1"/>
    </row>
    <row r="4" spans="1:6" ht="15" customHeight="1" x14ac:dyDescent="0.35">
      <c r="A4" s="1"/>
      <c r="B4" s="89"/>
      <c r="C4" s="89"/>
      <c r="D4" s="89"/>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10" t="s">
        <v>91</v>
      </c>
      <c r="C8" s="111"/>
      <c r="D8" s="112"/>
      <c r="E8" s="1"/>
      <c r="F8" s="1"/>
    </row>
    <row r="9" spans="1:6" ht="15" customHeight="1" x14ac:dyDescent="0.35">
      <c r="A9" s="1"/>
      <c r="B9" s="17" t="s">
        <v>25</v>
      </c>
      <c r="C9" s="57" t="s">
        <v>109</v>
      </c>
      <c r="D9" s="57"/>
      <c r="E9" s="1"/>
      <c r="F9" s="1"/>
    </row>
    <row r="10" spans="1:6" x14ac:dyDescent="0.35">
      <c r="A10" s="1"/>
      <c r="B10" s="23" t="s">
        <v>127</v>
      </c>
      <c r="C10" s="8">
        <v>2715521</v>
      </c>
      <c r="D10" s="12" t="s">
        <v>3</v>
      </c>
      <c r="E10" s="1"/>
      <c r="F10" s="1"/>
    </row>
    <row r="11" spans="1:6" x14ac:dyDescent="0.35">
      <c r="A11" s="1"/>
      <c r="B11" s="23" t="s">
        <v>128</v>
      </c>
      <c r="C11" s="8">
        <v>22247</v>
      </c>
      <c r="D11" s="12" t="s">
        <v>3</v>
      </c>
      <c r="E11" s="1"/>
      <c r="F11" s="1"/>
    </row>
    <row r="12" spans="1:6" x14ac:dyDescent="0.35">
      <c r="A12" s="1"/>
      <c r="B12" s="23" t="s">
        <v>129</v>
      </c>
      <c r="C12" s="8">
        <v>312443</v>
      </c>
      <c r="D12" s="12" t="s">
        <v>3</v>
      </c>
      <c r="E12" s="1"/>
      <c r="F12" s="1"/>
    </row>
    <row r="13" spans="1:6" x14ac:dyDescent="0.35">
      <c r="A13" s="1"/>
      <c r="B13" s="72" t="s">
        <v>92</v>
      </c>
      <c r="C13" s="10">
        <f>SUM(C10:C12)</f>
        <v>3050211</v>
      </c>
      <c r="D13" s="11" t="s">
        <v>3</v>
      </c>
      <c r="E13" s="1"/>
      <c r="F13" s="1"/>
    </row>
    <row r="14" spans="1:6" x14ac:dyDescent="0.35">
      <c r="A14" s="1"/>
      <c r="B14" s="72" t="s">
        <v>93</v>
      </c>
      <c r="C14" s="10">
        <f>C13*(1+'Fane 11. Nøgletal'!C15)^2</f>
        <v>3271251.7386129601</v>
      </c>
      <c r="D14" s="11" t="s">
        <v>3</v>
      </c>
      <c r="E14" s="1"/>
      <c r="F14" s="1"/>
    </row>
    <row r="15" spans="1:6" x14ac:dyDescent="0.35">
      <c r="A15" s="1"/>
      <c r="B15" s="14"/>
      <c r="C15" s="13"/>
      <c r="D15" s="13"/>
      <c r="E15" s="1"/>
      <c r="F15" s="1"/>
    </row>
    <row r="16" spans="1:6" x14ac:dyDescent="0.35">
      <c r="A16" s="1"/>
      <c r="B16" s="14"/>
      <c r="C16" s="13"/>
      <c r="D16" s="13"/>
      <c r="E16" s="1"/>
      <c r="F16" s="1"/>
    </row>
    <row r="17" spans="1:6" x14ac:dyDescent="0.35">
      <c r="A17" s="1"/>
      <c r="B17" s="1"/>
      <c r="C17" s="1"/>
      <c r="D17" s="1"/>
      <c r="E17" s="1"/>
      <c r="F17" s="1"/>
    </row>
    <row r="18" spans="1:6" x14ac:dyDescent="0.35">
      <c r="A18" s="1"/>
      <c r="B18" s="1"/>
      <c r="C18" s="1"/>
      <c r="D18" s="1"/>
      <c r="E18" s="1"/>
      <c r="F18" s="1"/>
    </row>
    <row r="19" spans="1:6" x14ac:dyDescent="0.35">
      <c r="A19" s="1"/>
      <c r="B19" s="1"/>
      <c r="C19" s="1"/>
      <c r="D19" s="1"/>
      <c r="E19" s="1"/>
      <c r="F19" s="1"/>
    </row>
    <row r="20" spans="1:6" x14ac:dyDescent="0.35">
      <c r="A20" s="1"/>
      <c r="B20" s="1"/>
      <c r="C20" s="1"/>
      <c r="D20" s="1"/>
      <c r="E20" s="1"/>
      <c r="F20" s="1"/>
    </row>
    <row r="21" spans="1:6" x14ac:dyDescent="0.35">
      <c r="A21" s="1"/>
      <c r="B21" s="1"/>
      <c r="C21" s="1"/>
      <c r="D21" s="1"/>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1"/>
      <c r="B50" s="1"/>
      <c r="C50" s="1"/>
      <c r="D50" s="1"/>
      <c r="E50" s="1"/>
      <c r="F50" s="1"/>
    </row>
  </sheetData>
  <sheetProtection algorithmName="SHA-512" hashValue="qsBJZhidxcwzG+7W1a1deilKDWU4yojVdQ+upI5IRCV5wJOZoarVkqXW9/1Pd/+chbuhFGOcXTFVQVvi1PyqUA==" saltValue="Vp2/Mgk8JLYiWT9CnBSBJ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7.26953125" style="2" customWidth="1"/>
    <col min="5" max="5" width="10.7265625" style="2"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105" t="s">
        <v>152</v>
      </c>
      <c r="C3" s="105"/>
      <c r="D3" s="105"/>
      <c r="E3" s="105"/>
      <c r="F3" s="105"/>
      <c r="G3" s="1"/>
    </row>
    <row r="4" spans="1:7" ht="15" customHeight="1" x14ac:dyDescent="0.35">
      <c r="A4" s="1"/>
      <c r="B4" s="105"/>
      <c r="C4" s="105"/>
      <c r="D4" s="105"/>
      <c r="E4" s="105"/>
      <c r="F4" s="105"/>
      <c r="G4" s="1"/>
    </row>
    <row r="5" spans="1:7" ht="15" customHeight="1" x14ac:dyDescent="0.35">
      <c r="A5" s="1"/>
      <c r="B5" s="52"/>
      <c r="C5" s="52"/>
      <c r="D5" s="52"/>
      <c r="E5" s="52"/>
      <c r="F5" s="52"/>
      <c r="G5" s="1"/>
    </row>
    <row r="6" spans="1:7" ht="15" customHeight="1" x14ac:dyDescent="0.35">
      <c r="A6" s="1"/>
      <c r="B6" s="52"/>
      <c r="C6" s="52"/>
      <c r="D6" s="52"/>
      <c r="E6" s="52"/>
      <c r="F6" s="52"/>
      <c r="G6" s="1"/>
    </row>
    <row r="7" spans="1:7" x14ac:dyDescent="0.35">
      <c r="A7" s="1"/>
      <c r="B7" s="1"/>
      <c r="C7" s="1"/>
      <c r="D7" s="1"/>
      <c r="E7" s="1"/>
      <c r="F7" s="1"/>
      <c r="G7" s="1"/>
    </row>
    <row r="8" spans="1:7" x14ac:dyDescent="0.35">
      <c r="A8" s="1"/>
      <c r="B8" s="110" t="s">
        <v>72</v>
      </c>
      <c r="C8" s="111"/>
      <c r="D8" s="111"/>
      <c r="E8" s="111"/>
      <c r="F8" s="112"/>
      <c r="G8" s="1"/>
    </row>
    <row r="9" spans="1:7" x14ac:dyDescent="0.35">
      <c r="A9" s="1"/>
      <c r="B9" s="117" t="s">
        <v>94</v>
      </c>
      <c r="C9" s="118"/>
      <c r="D9" s="119"/>
      <c r="E9" s="8">
        <v>426472.15888136625</v>
      </c>
      <c r="F9" s="12" t="s">
        <v>3</v>
      </c>
      <c r="G9" s="1"/>
    </row>
    <row r="10" spans="1:7" x14ac:dyDescent="0.35">
      <c r="A10" s="1"/>
      <c r="B10" s="117" t="s">
        <v>130</v>
      </c>
      <c r="C10" s="118"/>
      <c r="D10" s="119"/>
      <c r="E10" s="8">
        <v>426472.15888136625</v>
      </c>
      <c r="F10" s="12" t="s">
        <v>3</v>
      </c>
      <c r="G10" s="1"/>
    </row>
    <row r="11" spans="1:7" x14ac:dyDescent="0.35">
      <c r="A11" s="1"/>
      <c r="B11" s="72"/>
      <c r="C11" s="22"/>
      <c r="D11" s="22"/>
      <c r="E11" s="22"/>
      <c r="F11" s="73"/>
      <c r="G11" s="1"/>
    </row>
    <row r="12" spans="1:7" ht="68.25" customHeight="1" x14ac:dyDescent="0.35">
      <c r="A12" s="1"/>
      <c r="B12" s="123" t="s">
        <v>149</v>
      </c>
      <c r="C12" s="124"/>
      <c r="D12" s="124"/>
      <c r="E12" s="124"/>
      <c r="F12" s="125"/>
      <c r="G12" s="1"/>
    </row>
    <row r="13" spans="1:7" ht="27" customHeight="1" x14ac:dyDescent="0.35">
      <c r="A13" s="1"/>
      <c r="B13" s="1"/>
      <c r="C13" s="1"/>
      <c r="D13" s="1"/>
      <c r="E13" s="1"/>
      <c r="F13" s="1"/>
      <c r="G13" s="1"/>
    </row>
    <row r="14" spans="1:7" ht="28.5" customHeight="1" x14ac:dyDescent="0.35">
      <c r="A14" s="1"/>
      <c r="B14" s="110" t="s">
        <v>73</v>
      </c>
      <c r="C14" s="111"/>
      <c r="D14" s="111"/>
      <c r="E14" s="111"/>
      <c r="F14" s="112"/>
      <c r="G14" s="1"/>
    </row>
    <row r="15" spans="1:7" x14ac:dyDescent="0.35">
      <c r="A15" s="1"/>
      <c r="B15" s="117" t="s">
        <v>95</v>
      </c>
      <c r="C15" s="118"/>
      <c r="D15" s="119"/>
      <c r="E15" s="8">
        <v>0</v>
      </c>
      <c r="F15" s="12" t="s">
        <v>3</v>
      </c>
      <c r="G15" s="1"/>
    </row>
    <row r="16" spans="1:7" x14ac:dyDescent="0.35">
      <c r="A16" s="1"/>
      <c r="B16" s="117" t="s">
        <v>131</v>
      </c>
      <c r="C16" s="118"/>
      <c r="D16" s="119"/>
      <c r="E16" s="8">
        <v>0</v>
      </c>
      <c r="F16" s="12" t="s">
        <v>3</v>
      </c>
      <c r="G16" s="1"/>
    </row>
    <row r="17" spans="1:7" x14ac:dyDescent="0.35">
      <c r="A17" s="1"/>
      <c r="B17" s="72"/>
      <c r="C17" s="22"/>
      <c r="D17" s="22"/>
      <c r="E17" s="22"/>
      <c r="F17" s="73"/>
      <c r="G17" s="1"/>
    </row>
    <row r="18" spans="1:7" ht="31.5" customHeight="1" x14ac:dyDescent="0.35">
      <c r="A18" s="1"/>
      <c r="B18" s="123" t="s">
        <v>150</v>
      </c>
      <c r="C18" s="124"/>
      <c r="D18" s="124"/>
      <c r="E18" s="124"/>
      <c r="F18" s="125"/>
      <c r="G18" s="1"/>
    </row>
    <row r="19" spans="1:7" ht="28.5" customHeight="1" x14ac:dyDescent="0.35">
      <c r="A19" s="1"/>
      <c r="B19" s="1"/>
      <c r="C19" s="1"/>
      <c r="D19" s="1"/>
      <c r="E19" s="1"/>
      <c r="F19" s="1"/>
      <c r="G19" s="1"/>
    </row>
    <row r="20" spans="1:7" ht="28.5" customHeight="1" x14ac:dyDescent="0.35">
      <c r="A20" s="1"/>
      <c r="B20" s="63" t="s">
        <v>96</v>
      </c>
      <c r="C20" s="64"/>
      <c r="D20" s="64"/>
      <c r="E20" s="64"/>
      <c r="F20" s="65"/>
      <c r="G20" s="1"/>
    </row>
    <row r="21" spans="1:7" x14ac:dyDescent="0.35">
      <c r="A21" s="1"/>
      <c r="B21" s="67" t="s">
        <v>97</v>
      </c>
      <c r="C21" s="68"/>
      <c r="D21" s="69"/>
      <c r="E21" s="8">
        <v>6944097.1355641959</v>
      </c>
      <c r="F21" s="12" t="s">
        <v>3</v>
      </c>
      <c r="G21" s="1"/>
    </row>
    <row r="22" spans="1:7" x14ac:dyDescent="0.35">
      <c r="A22" s="1"/>
      <c r="B22" s="67" t="s">
        <v>132</v>
      </c>
      <c r="C22" s="68"/>
      <c r="D22" s="69"/>
      <c r="E22" s="8">
        <v>7119087</v>
      </c>
      <c r="F22" s="12" t="s">
        <v>3</v>
      </c>
      <c r="G22" s="1"/>
    </row>
    <row r="23" spans="1:7" x14ac:dyDescent="0.35">
      <c r="A23" s="1"/>
      <c r="B23" s="67" t="s">
        <v>26</v>
      </c>
      <c r="C23" s="68"/>
      <c r="D23" s="69"/>
      <c r="E23" s="8">
        <v>0</v>
      </c>
      <c r="F23" s="12" t="s">
        <v>3</v>
      </c>
      <c r="G23" s="1"/>
    </row>
    <row r="24" spans="1:7" x14ac:dyDescent="0.35">
      <c r="A24" s="1"/>
      <c r="B24" s="58" t="s">
        <v>151</v>
      </c>
      <c r="C24" s="59"/>
      <c r="D24" s="60"/>
      <c r="E24" s="48">
        <f>E21-(E22-E23)</f>
        <v>-174989.86443580408</v>
      </c>
      <c r="F24" s="15" t="s">
        <v>3</v>
      </c>
      <c r="G24" s="1"/>
    </row>
    <row r="25" spans="1:7" x14ac:dyDescent="0.35">
      <c r="A25" s="1"/>
      <c r="B25" s="72"/>
      <c r="C25" s="22"/>
      <c r="D25" s="22"/>
      <c r="E25" s="22"/>
      <c r="F25" s="73"/>
      <c r="G25" s="1"/>
    </row>
    <row r="26" spans="1:7" ht="33.75" customHeight="1" x14ac:dyDescent="0.35">
      <c r="A26" s="1"/>
      <c r="B26" s="1"/>
      <c r="C26" s="1"/>
      <c r="D26" s="1"/>
      <c r="E26" s="1"/>
      <c r="F26" s="1"/>
      <c r="G26" s="1"/>
    </row>
    <row r="27" spans="1:7" ht="28.5" customHeight="1" x14ac:dyDescent="0.35">
      <c r="A27" s="1"/>
      <c r="B27" s="110" t="s">
        <v>133</v>
      </c>
      <c r="C27" s="111"/>
      <c r="D27" s="111"/>
      <c r="E27" s="111"/>
      <c r="F27" s="112"/>
      <c r="G27" s="1"/>
    </row>
    <row r="28" spans="1:7" x14ac:dyDescent="0.35">
      <c r="A28" s="1"/>
      <c r="B28" s="120" t="s">
        <v>62</v>
      </c>
      <c r="C28" s="121"/>
      <c r="D28" s="122"/>
      <c r="E28" s="8">
        <f>IF(AND(E9&gt;0,E24&gt;0),0,IF(AND(E9&lt;0,E24&lt;0),E15+E16+E24,IF(AND(E9&lt;0,E24&gt;0),E15+E16,IF(AND(E9&gt;0,E24&lt;0,E10=0),E24,IF(AND(E9&gt;0,E24&lt;0,ABS(E10)&gt;ABS(E24)),0,IF(AND(E9&gt;0,E24&lt;0,ABS(E10)&lt;ABS(E24)),(E10-ABS(E24)),"fejl"))))))</f>
        <v>0</v>
      </c>
      <c r="F28" s="12" t="s">
        <v>3</v>
      </c>
      <c r="G28" s="1"/>
    </row>
    <row r="29" spans="1:7" x14ac:dyDescent="0.35">
      <c r="A29" s="1"/>
      <c r="B29" s="120" t="s">
        <v>45</v>
      </c>
      <c r="C29" s="121"/>
      <c r="D29" s="122"/>
      <c r="E29" s="8">
        <v>2</v>
      </c>
      <c r="F29" s="12" t="s">
        <v>18</v>
      </c>
      <c r="G29" s="1"/>
    </row>
    <row r="30" spans="1:7" x14ac:dyDescent="0.35">
      <c r="A30" s="1"/>
      <c r="B30" s="113" t="s">
        <v>74</v>
      </c>
      <c r="C30" s="113"/>
      <c r="D30" s="113"/>
      <c r="E30" s="9">
        <f>E28/E29</f>
        <v>0</v>
      </c>
      <c r="F30" s="15" t="s">
        <v>3</v>
      </c>
      <c r="G30" s="1"/>
    </row>
    <row r="31" spans="1:7" x14ac:dyDescent="0.35">
      <c r="A31" s="1"/>
      <c r="B31" s="114"/>
      <c r="C31" s="115"/>
      <c r="D31" s="115"/>
      <c r="E31" s="115"/>
      <c r="F31" s="116"/>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B37" s="30"/>
      <c r="C37" s="30"/>
      <c r="D37" s="30"/>
      <c r="E37" s="30"/>
      <c r="F37" s="30"/>
    </row>
    <row r="38" spans="1:7" x14ac:dyDescent="0.35">
      <c r="A38" s="30"/>
      <c r="B38" s="30"/>
      <c r="C38" s="30"/>
      <c r="D38" s="30"/>
      <c r="E38" s="30"/>
      <c r="F38" s="30"/>
      <c r="G38" s="30"/>
    </row>
    <row r="39" spans="1:7" x14ac:dyDescent="0.35">
      <c r="A39" s="30"/>
      <c r="B39" s="30"/>
      <c r="C39" s="30"/>
      <c r="D39" s="30"/>
      <c r="E39" s="30"/>
      <c r="F39" s="30"/>
      <c r="G39" s="30"/>
    </row>
    <row r="40" spans="1:7" x14ac:dyDescent="0.35">
      <c r="A40" s="30"/>
      <c r="B40" s="30"/>
      <c r="C40" s="30"/>
      <c r="D40" s="30"/>
      <c r="E40" s="30"/>
      <c r="F40" s="30"/>
      <c r="G40" s="30"/>
    </row>
    <row r="41" spans="1:7" x14ac:dyDescent="0.35">
      <c r="A41" s="30"/>
      <c r="B41" s="30"/>
      <c r="C41" s="30"/>
      <c r="D41" s="30"/>
      <c r="E41" s="30"/>
      <c r="F41" s="30"/>
      <c r="G41" s="30"/>
    </row>
    <row r="42" spans="1:7" x14ac:dyDescent="0.35">
      <c r="A42" s="30"/>
      <c r="B42" s="30"/>
      <c r="C42" s="30"/>
      <c r="D42" s="30"/>
      <c r="E42" s="30"/>
      <c r="F42" s="30"/>
      <c r="G42" s="30"/>
    </row>
    <row r="43" spans="1:7" x14ac:dyDescent="0.35">
      <c r="A43" s="30"/>
      <c r="B43" s="30"/>
      <c r="C43" s="30"/>
      <c r="D43" s="30"/>
      <c r="E43" s="30"/>
      <c r="F43" s="30"/>
      <c r="G43" s="30"/>
    </row>
    <row r="44" spans="1:7" x14ac:dyDescent="0.35">
      <c r="A44" s="30"/>
      <c r="B44" s="30"/>
      <c r="C44" s="30"/>
      <c r="D44" s="30"/>
      <c r="E44" s="30"/>
      <c r="F44" s="30"/>
      <c r="G44" s="30"/>
    </row>
    <row r="45" spans="1:7" x14ac:dyDescent="0.35">
      <c r="A45" s="30"/>
      <c r="B45" s="30"/>
      <c r="C45" s="30"/>
      <c r="D45" s="30"/>
      <c r="E45" s="30"/>
      <c r="F45" s="30"/>
      <c r="G45" s="30"/>
    </row>
  </sheetData>
  <sheetProtection algorithmName="SHA-512" hashValue="MBXX1AHU+/X3UStQL9N/kC3D1IpkSo+Pp5Gw0klsBlrA3gXi21jVgwld0IMfsSt7mE/h/K6/BLLiiP+9lxOxig==" saltValue="lgk6cbCAZW/z/REkLoOO/w=="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796875" defaultRowHeight="14.5" x14ac:dyDescent="0.35"/>
  <cols>
    <col min="1" max="1" width="4.7265625" style="47" customWidth="1"/>
    <col min="2" max="2" width="22.54296875" style="47" customWidth="1"/>
    <col min="3" max="3" width="8.26953125" style="47" customWidth="1"/>
    <col min="4" max="6" width="10.7265625" style="47" customWidth="1"/>
    <col min="7" max="7" width="11.1796875" style="47" customWidth="1"/>
    <col min="8" max="8" width="3.26953125" style="47" customWidth="1"/>
    <col min="9" max="9" width="4.81640625" style="47" customWidth="1"/>
    <col min="10" max="16384" width="9.1796875" style="47"/>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89" t="s">
        <v>126</v>
      </c>
      <c r="C3" s="89"/>
      <c r="D3" s="89"/>
      <c r="E3" s="89"/>
      <c r="F3" s="89"/>
      <c r="G3" s="89"/>
      <c r="H3" s="89"/>
      <c r="I3" s="1"/>
    </row>
    <row r="4" spans="1:9" ht="15" customHeight="1" x14ac:dyDescent="0.35">
      <c r="A4" s="1"/>
      <c r="B4" s="89"/>
      <c r="C4" s="89"/>
      <c r="D4" s="89"/>
      <c r="E4" s="89"/>
      <c r="F4" s="89"/>
      <c r="G4" s="89"/>
      <c r="H4" s="89"/>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10" t="s">
        <v>123</v>
      </c>
      <c r="C8" s="111"/>
      <c r="D8" s="111"/>
      <c r="E8" s="111"/>
      <c r="F8" s="111"/>
      <c r="G8" s="111"/>
      <c r="H8" s="112"/>
      <c r="I8" s="1"/>
    </row>
    <row r="9" spans="1:9" ht="15" customHeight="1" x14ac:dyDescent="0.35">
      <c r="A9" s="1"/>
      <c r="B9" s="102" t="s">
        <v>124</v>
      </c>
      <c r="C9" s="103"/>
      <c r="D9" s="103"/>
      <c r="E9" s="103"/>
      <c r="F9" s="103"/>
      <c r="G9" s="103"/>
      <c r="H9" s="104"/>
      <c r="I9" s="1"/>
    </row>
    <row r="10" spans="1:9" x14ac:dyDescent="0.35">
      <c r="A10" s="1"/>
      <c r="B10" s="107" t="s">
        <v>140</v>
      </c>
      <c r="C10" s="108"/>
      <c r="D10" s="108"/>
      <c r="E10" s="108"/>
      <c r="F10" s="109"/>
      <c r="G10" s="50">
        <v>0</v>
      </c>
      <c r="H10" s="8" t="s">
        <v>3</v>
      </c>
      <c r="I10" s="1"/>
    </row>
    <row r="11" spans="1:9" x14ac:dyDescent="0.35">
      <c r="A11" s="1"/>
      <c r="B11" s="107" t="s">
        <v>141</v>
      </c>
      <c r="C11" s="108"/>
      <c r="D11" s="108"/>
      <c r="E11" s="108"/>
      <c r="F11" s="109"/>
      <c r="G11" s="50">
        <v>0</v>
      </c>
      <c r="H11" s="8" t="s">
        <v>3</v>
      </c>
      <c r="I11" s="1"/>
    </row>
    <row r="12" spans="1:9" x14ac:dyDescent="0.35">
      <c r="A12" s="1"/>
      <c r="B12" s="107" t="s">
        <v>142</v>
      </c>
      <c r="C12" s="108"/>
      <c r="D12" s="108"/>
      <c r="E12" s="108"/>
      <c r="F12" s="109"/>
      <c r="G12" s="8">
        <v>0</v>
      </c>
      <c r="H12" s="8" t="s">
        <v>3</v>
      </c>
      <c r="I12" s="1"/>
    </row>
    <row r="13" spans="1:9" x14ac:dyDescent="0.35">
      <c r="A13" s="1"/>
      <c r="B13" s="107" t="s">
        <v>143</v>
      </c>
      <c r="C13" s="108"/>
      <c r="D13" s="108"/>
      <c r="E13" s="108"/>
      <c r="F13" s="109"/>
      <c r="G13" s="8">
        <v>0</v>
      </c>
      <c r="H13" s="8" t="s">
        <v>3</v>
      </c>
      <c r="I13" s="1"/>
    </row>
    <row r="14" spans="1:9" x14ac:dyDescent="0.35">
      <c r="A14" s="1"/>
      <c r="B14" s="107" t="s">
        <v>144</v>
      </c>
      <c r="C14" s="108"/>
      <c r="D14" s="108"/>
      <c r="E14" s="108"/>
      <c r="F14" s="109"/>
      <c r="G14" s="8">
        <v>0</v>
      </c>
      <c r="H14" s="8" t="s">
        <v>3</v>
      </c>
      <c r="I14" s="1"/>
    </row>
    <row r="15" spans="1:9" x14ac:dyDescent="0.35">
      <c r="A15" s="1"/>
      <c r="B15" s="107" t="s">
        <v>145</v>
      </c>
      <c r="C15" s="108"/>
      <c r="D15" s="108"/>
      <c r="E15" s="108"/>
      <c r="F15" s="109"/>
      <c r="G15" s="8">
        <v>0</v>
      </c>
      <c r="H15" s="8" t="s">
        <v>3</v>
      </c>
      <c r="I15" s="1"/>
    </row>
    <row r="16" spans="1:9" x14ac:dyDescent="0.35">
      <c r="A16" s="1"/>
      <c r="B16" s="107" t="s">
        <v>146</v>
      </c>
      <c r="C16" s="108"/>
      <c r="D16" s="108"/>
      <c r="E16" s="108"/>
      <c r="F16" s="109"/>
      <c r="G16" s="8">
        <v>0</v>
      </c>
      <c r="H16" s="8" t="s">
        <v>3</v>
      </c>
      <c r="I16" s="1"/>
    </row>
    <row r="17" spans="1:9" x14ac:dyDescent="0.35">
      <c r="A17" s="1"/>
      <c r="B17" s="107" t="s">
        <v>147</v>
      </c>
      <c r="C17" s="108"/>
      <c r="D17" s="108"/>
      <c r="E17" s="108"/>
      <c r="F17" s="109"/>
      <c r="G17" s="8">
        <v>0</v>
      </c>
      <c r="H17" s="8" t="s">
        <v>3</v>
      </c>
      <c r="I17" s="1"/>
    </row>
    <row r="18" spans="1:9" x14ac:dyDescent="0.35">
      <c r="A18" s="1"/>
      <c r="B18" s="110" t="s">
        <v>125</v>
      </c>
      <c r="C18" s="111"/>
      <c r="D18" s="111"/>
      <c r="E18" s="111"/>
      <c r="F18" s="112"/>
      <c r="G18" s="10">
        <f>SUM(G10:G17)</f>
        <v>0</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sheetData>
  <sheetProtection algorithmName="SHA-512" hashValue="kNeDlRZoE+2+cXN+N5LI5kqs+2hEqxIdNvf/wjIYqOPl/QStc0a8PHUZUUWTloq3Id0xkihVVglXwcsJPudJqg==" saltValue="kiCJWOToPKJIV72kxLtGgg=="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2022-08-23T19:03:12Z</dcterms:modified>
</cp:coreProperties>
</file>