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Vandmiljø Randers AS (V151)\ØR2024\"/>
    </mc:Choice>
  </mc:AlternateContent>
  <xr:revisionPtr revIDLastSave="0" documentId="13_ncr:1_{1D9DAE15-F24D-4228-A469-BA1E8D07398A}"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c r="E27" i="16" l="1"/>
  <c r="E31" i="16"/>
  <c r="E33" i="16" s="1"/>
  <c r="E9" i="2" l="1"/>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<sst xmlns="http://schemas.openxmlformats.org/spreadsheetml/2006/main" count="348" uniqueCount="153">
  <si>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</si>
  <si>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</si>
  <si>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</si>
  <si>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</si>
  <si>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</si>
  <si>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</si>
  <si>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</si>
  <si>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</si>
  <si>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</si>
  <si>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</si>
  <si>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</si>
  <si>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</si>
  <si>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</si>
  <si>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</si>
  <si>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</si>
  <si>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</si>
  <si>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</si>
  <si>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</si>
  <si>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</si>
  <si>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</si>
  <si>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</si>
  <si>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</si>
  <si>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</si>
  <si>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</si>
  <si>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</si>
  <si>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</si>
  <si>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</si>
  <si>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</si>
  <si>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</si>
  <si>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</si>
  <si>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</si>
  <si>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</si>
  <si>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</si>
  <si>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</si>
  <si>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</si>
  <si>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</si>
  <si>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</si>
  <si>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</si>
  <si>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</si>
  <si>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</si>
  <si>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</si>
  <si>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</si>
  <si>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</si>
  <si>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</si>
  <si>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</si>
  <si>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</si>
  <si>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</si>
  <si>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</si>
  <si>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</si>
  <si>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</si>
  <si>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</si>
  <si>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</si>
  <si>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</si>
  <si>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</si>
  <si>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</si>
  <si>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</si>
  <si>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</si>
  <si>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</si>
  <si>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</si>
  <si>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</si>
  <si>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</si>
  <si>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</si>
  <si>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</si>
  <si>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</si>
  <si>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</si>
  <si>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</si>
  <si>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</si>
  <si>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</si>
  <si>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</si>
  <si>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</si>
  <si>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</si>
  <si>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</si>
  <si>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</si>
  <si>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</si>
  <si>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</si>
  <si>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</si>
  <si>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</si>
  <si>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</si>
  <si>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</si>
  <si>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</si>
  <si>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</si>
  <si>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</si>
  <si>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</si>
  <si>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</si>
  <si>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</si>
  <si>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</si>
  <si>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</si>
  <si>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</si>
  <si>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</si>
  <si>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</si>
  <si>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</si>
  <si>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</si>
  <si>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</si>
  <si>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</si>
  <si>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</si>
  <si>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</si>
  <si>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</si>
  <si>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</si>
  <si>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</si>
  <si>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</si>
  <si>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</si>
  <si>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</si>
  <si>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</si>
  <si>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</si>
  <si>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</si>
  <si>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</si>
  <si>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</si>
  <si>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</si>
  <si>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</si>
  <si>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</si>
  <si>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</si>
  <si>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</si>
  <si>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</si>
  <si>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</si>
  <si>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</si>
  <si>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</si>
  <si>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</si>
  <si>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</si>
  <si>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</si>
  <si>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</si>
  <si>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</si>
  <si>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</si>
  <si>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</si>
  <si>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</si>
  <si>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</si>
  <si>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</si>
  <si>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</si>
  <si>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</si>
  <si>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</si>
  <si>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</si>
  <si>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</si>
  <si>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</si>
  <si>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</si>
  <si>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</si>
  <si>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</si>
  <si>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</si>
  <si>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</si>
  <si>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</si>
  <si>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</si>
  <si>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</si>
  <si>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</si>
  <si>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Vandsamarbejde etableret i medfør af § 52b i vandforsyningsloven</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</si>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</sst>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4" t="s">
        <v>4</v>
      </c>
      <c r="E6" s="74"/>
      <c r="F6" s="74"/>
      <c r="G6" s="74"/>
      <c r="H6" s="3"/>
      <c r="I6" s="1"/>
    </row>
    <row r="7" spans="1:9" ht="15" customHeight="1" x14ac:dyDescent="0.25">
      <c r="A7" s="1"/>
      <c r="B7" s="1"/>
      <c r="C7" s="3"/>
      <c r="D7" s="74"/>
      <c r="E7" s="74"/>
      <c r="F7" s="74"/>
      <c r="G7" s="74"/>
      <c r="H7" s="3"/>
      <c r="I7" s="1"/>
    </row>
    <row r="8" spans="1:9" ht="15.75" x14ac:dyDescent="0.25">
      <c r="A8" s="1"/>
      <c r="B8" s="1"/>
      <c r="C8" s="4"/>
      <c r="D8" s="79" t="s">
        <v>128</v>
      </c>
      <c r="E8" s="79"/>
      <c r="F8" s="79"/>
      <c r="G8" s="7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78" t="s">
        <v>5</v>
      </c>
      <c r="E11" s="78"/>
      <c r="F11" s="78"/>
      <c r="G11" s="78"/>
      <c r="H11" s="5"/>
      <c r="I11" s="1"/>
    </row>
    <row r="12" spans="1:9" x14ac:dyDescent="0.25">
      <c r="A12" s="1"/>
      <c r="B12" s="1"/>
      <c r="C12" s="1"/>
      <c r="D12" s="1"/>
      <c r="E12" s="1"/>
      <c r="F12" s="1"/>
      <c r="G12" s="1"/>
      <c r="H12" s="1"/>
      <c r="I12" s="1"/>
    </row>
    <row r="13" spans="1:9" x14ac:dyDescent="0.25">
      <c r="A13" s="1"/>
      <c r="B13" s="1"/>
      <c r="C13" s="6" t="s">
        <v>6</v>
      </c>
      <c r="D13" s="71" t="s">
        <v>80</v>
      </c>
      <c r="E13" s="72"/>
      <c r="F13" s="72"/>
      <c r="G13" s="73"/>
      <c r="H13" s="1"/>
      <c r="I13" s="1"/>
    </row>
    <row r="14" spans="1:9" x14ac:dyDescent="0.25">
      <c r="A14" s="1"/>
      <c r="B14" s="1"/>
      <c r="C14" s="6" t="s">
        <v>14</v>
      </c>
      <c r="D14" s="71" t="s">
        <v>110</v>
      </c>
      <c r="E14" s="72"/>
      <c r="F14" s="72"/>
      <c r="G14" s="73"/>
      <c r="H14" s="1"/>
      <c r="I14" s="1"/>
    </row>
    <row r="15" spans="1:9" x14ac:dyDescent="0.25">
      <c r="A15" s="1"/>
      <c r="B15" s="1"/>
      <c r="C15" s="6" t="s">
        <v>26</v>
      </c>
      <c r="D15" s="71" t="s">
        <v>68</v>
      </c>
      <c r="E15" s="72"/>
      <c r="F15" s="72"/>
      <c r="G15" s="73"/>
      <c r="H15" s="1"/>
      <c r="I15" s="1"/>
    </row>
    <row r="16" spans="1:9" x14ac:dyDescent="0.25">
      <c r="A16" s="1"/>
      <c r="B16" s="1"/>
      <c r="C16" s="6" t="s">
        <v>27</v>
      </c>
      <c r="D16" s="71" t="s">
        <v>107</v>
      </c>
      <c r="E16" s="72"/>
      <c r="F16" s="72"/>
      <c r="G16" s="73"/>
      <c r="H16" s="1"/>
      <c r="I16" s="1"/>
    </row>
    <row r="17" spans="1:9" x14ac:dyDescent="0.25">
      <c r="A17" s="1"/>
      <c r="B17" s="1"/>
      <c r="C17" s="6" t="s">
        <v>45</v>
      </c>
      <c r="D17" s="71" t="s">
        <v>108</v>
      </c>
      <c r="E17" s="72"/>
      <c r="F17" s="72"/>
      <c r="G17" s="73"/>
      <c r="H17" s="1"/>
      <c r="I17" s="1"/>
    </row>
    <row r="18" spans="1:9" x14ac:dyDescent="0.25">
      <c r="A18" s="1"/>
      <c r="B18" s="1"/>
      <c r="C18" s="6" t="s">
        <v>7</v>
      </c>
      <c r="D18" s="83" t="s">
        <v>11</v>
      </c>
      <c r="E18" s="84"/>
      <c r="F18" s="84"/>
      <c r="G18" s="85"/>
      <c r="H18" s="1"/>
      <c r="I18" s="1"/>
    </row>
    <row r="19" spans="1:9" x14ac:dyDescent="0.25">
      <c r="A19" s="1"/>
      <c r="B19" s="1"/>
      <c r="C19" s="6" t="s">
        <v>8</v>
      </c>
      <c r="D19" s="75" t="s">
        <v>109</v>
      </c>
      <c r="E19" s="76"/>
      <c r="F19" s="76"/>
      <c r="G19" s="77"/>
      <c r="H19" s="1"/>
      <c r="I19" s="1"/>
    </row>
    <row r="20" spans="1:9" x14ac:dyDescent="0.25">
      <c r="A20" s="1"/>
      <c r="B20" s="1"/>
      <c r="C20" s="6" t="s">
        <v>42</v>
      </c>
      <c r="D20" s="75" t="s">
        <v>83</v>
      </c>
      <c r="E20" s="76"/>
      <c r="F20" s="76"/>
      <c r="G20" s="77"/>
      <c r="H20" s="1"/>
      <c r="I20" s="1"/>
    </row>
    <row r="21" spans="1:9" x14ac:dyDescent="0.25">
      <c r="A21" s="1"/>
      <c r="B21" s="1"/>
      <c r="C21" s="6" t="s">
        <v>106</v>
      </c>
      <c r="D21" s="75" t="s">
        <v>79</v>
      </c>
      <c r="E21" s="76"/>
      <c r="F21" s="76"/>
      <c r="G21" s="77"/>
      <c r="H21" s="1"/>
      <c r="I21" s="1"/>
    </row>
    <row r="22" spans="1:9" x14ac:dyDescent="0.25">
      <c r="A22" s="1"/>
      <c r="B22" s="1"/>
      <c r="C22" s="6" t="s">
        <v>90</v>
      </c>
      <c r="D22" s="75" t="s">
        <v>33</v>
      </c>
      <c r="E22" s="76"/>
      <c r="F22" s="76"/>
      <c r="G22" s="77"/>
      <c r="H22" s="1"/>
      <c r="I22" s="1"/>
    </row>
    <row r="23" spans="1:9" x14ac:dyDescent="0.25">
      <c r="A23" s="1"/>
      <c r="B23" s="1"/>
      <c r="C23" s="6" t="s">
        <v>91</v>
      </c>
      <c r="D23" s="75" t="s">
        <v>34</v>
      </c>
      <c r="E23" s="76"/>
      <c r="F23" s="76"/>
      <c r="G23" s="77"/>
      <c r="H23" s="1"/>
      <c r="I23" s="1"/>
    </row>
    <row r="24" spans="1:9" x14ac:dyDescent="0.25">
      <c r="A24" s="1"/>
      <c r="B24" s="1"/>
      <c r="C24" s="6" t="s">
        <v>9</v>
      </c>
      <c r="D24" s="75" t="s">
        <v>48</v>
      </c>
      <c r="E24" s="76"/>
      <c r="F24" s="76"/>
      <c r="G24" s="77"/>
      <c r="H24" s="1"/>
      <c r="I24" s="1"/>
    </row>
    <row r="25" spans="1:9" x14ac:dyDescent="0.25">
      <c r="A25" s="1"/>
      <c r="B25" s="1"/>
      <c r="C25" s="6" t="s">
        <v>37</v>
      </c>
      <c r="D25" s="75" t="s">
        <v>28</v>
      </c>
      <c r="E25" s="76"/>
      <c r="F25" s="76"/>
      <c r="G25" s="77"/>
      <c r="H25" s="1"/>
      <c r="I25" s="1"/>
    </row>
    <row r="26" spans="1:9" x14ac:dyDescent="0.25">
      <c r="A26" s="1"/>
      <c r="B26" s="1"/>
      <c r="C26" s="6" t="s">
        <v>92</v>
      </c>
      <c r="D26" s="80" t="s">
        <v>43</v>
      </c>
      <c r="E26" s="81"/>
      <c r="F26" s="81"/>
      <c r="G26" s="82"/>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qPseANf84z8nitHhwQoAHTPMGVVSTkK34QX4QCE1wiywEM4/vqRvzZLx+jf+ZLU0cRXtvCGPsBlBEm21lL8LVQ==" saltValue="PH6MNOiwkX7xVDp3ocj1M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6" t="s">
        <v>84</v>
      </c>
      <c r="C3" s="86"/>
      <c r="D3" s="86"/>
      <c r="E3" s="86"/>
      <c r="F3" s="86"/>
      <c r="G3" s="86"/>
      <c r="H3" s="86"/>
      <c r="I3" s="86"/>
      <c r="J3" s="86"/>
      <c r="K3" s="86"/>
      <c r="L3" s="1"/>
    </row>
    <row r="4" spans="1:12" ht="15" customHeight="1" x14ac:dyDescent="0.25">
      <c r="A4" s="1"/>
      <c r="B4" s="86"/>
      <c r="C4" s="86"/>
      <c r="D4" s="86"/>
      <c r="E4" s="86"/>
      <c r="F4" s="86"/>
      <c r="G4" s="86"/>
      <c r="H4" s="86"/>
      <c r="I4" s="86"/>
      <c r="J4" s="86"/>
      <c r="K4" s="8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0" t="s">
        <v>76</v>
      </c>
      <c r="C8" s="91"/>
      <c r="D8" s="91"/>
      <c r="E8" s="91"/>
      <c r="F8" s="91"/>
      <c r="G8" s="91"/>
      <c r="H8" s="91"/>
      <c r="I8" s="91"/>
      <c r="J8" s="91"/>
      <c r="K8" s="92"/>
      <c r="L8" s="1"/>
    </row>
    <row r="9" spans="1:12" ht="39.75" customHeight="1" x14ac:dyDescent="0.25">
      <c r="A9" s="1"/>
      <c r="B9" s="41" t="s">
        <v>0</v>
      </c>
      <c r="C9" s="16" t="s">
        <v>1</v>
      </c>
      <c r="D9" s="115" t="s">
        <v>81</v>
      </c>
      <c r="E9" s="116"/>
      <c r="F9" s="115" t="s">
        <v>2</v>
      </c>
      <c r="G9" s="116"/>
      <c r="H9" s="115" t="s">
        <v>82</v>
      </c>
      <c r="I9" s="116"/>
      <c r="J9" s="115" t="s">
        <v>22</v>
      </c>
      <c r="K9" s="116"/>
      <c r="L9" s="1"/>
    </row>
    <row r="10" spans="1:12" x14ac:dyDescent="0.25">
      <c r="A10" s="1"/>
      <c r="B10" s="61" t="s">
        <v>133</v>
      </c>
      <c r="C10" s="29">
        <v>0</v>
      </c>
      <c r="D10" s="8">
        <v>0</v>
      </c>
      <c r="E10" s="12" t="s">
        <v>3</v>
      </c>
      <c r="F10" s="8">
        <f>IFERROR(D10/C10,0)</f>
        <v>0</v>
      </c>
      <c r="G10" s="12" t="s">
        <v>3</v>
      </c>
      <c r="H10" s="8">
        <v>0</v>
      </c>
      <c r="I10" s="12" t="s">
        <v>3</v>
      </c>
      <c r="J10" s="8">
        <v>0</v>
      </c>
      <c r="K10" s="12" t="s">
        <v>3</v>
      </c>
      <c r="L10" s="1"/>
    </row>
    <row r="11" spans="1:12" x14ac:dyDescent="0.25">
      <c r="A11" s="1"/>
      <c r="B11" s="52" t="s">
        <v>77</v>
      </c>
      <c r="C11" s="53"/>
      <c r="D11" s="54"/>
      <c r="E11" s="54"/>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no9C7/bWAoQKQx4wuLB7hMxounlnGj8m75utZwUFTimgeKHlz7/evHbkNi9B+Yx9bisysnelMyZDL8aRkaNo5Q==" saltValue="IEogzxv84i0YOt7DLNcU2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85</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4" t="s">
        <v>30</v>
      </c>
      <c r="C8" s="22"/>
      <c r="D8" s="22"/>
      <c r="E8" s="22"/>
      <c r="F8" s="65"/>
      <c r="G8" s="1"/>
    </row>
    <row r="9" spans="1:7" ht="17.25" customHeight="1" x14ac:dyDescent="0.25">
      <c r="A9" s="1"/>
      <c r="B9" s="59" t="s">
        <v>15</v>
      </c>
      <c r="C9" s="59" t="s">
        <v>10</v>
      </c>
      <c r="D9" s="60"/>
      <c r="E9" s="59" t="s">
        <v>23</v>
      </c>
      <c r="F9" s="63"/>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4" t="s">
        <v>73</v>
      </c>
      <c r="C16" s="10">
        <f>SUM(C10:C15)</f>
        <v>0</v>
      </c>
      <c r="D16" s="11" t="s">
        <v>3</v>
      </c>
      <c r="E16" s="10">
        <f>SUM(E10:E15)</f>
        <v>0</v>
      </c>
      <c r="F16" s="11" t="s">
        <v>3</v>
      </c>
      <c r="G16" s="1"/>
    </row>
    <row r="17" spans="1:7" x14ac:dyDescent="0.25">
      <c r="A17" s="1"/>
      <c r="B17" s="64" t="s">
        <v>129</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zsq1Q+am74Osvv1c158LBorNKu1XGuCWVeQAtHlIaAzuTrRWPWNsyxFlNAiL6YVBAEyKeQRTSS3BbgmCPyNo7A==" saltValue="OUfVDsGYeN/jSbnNobWtI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86</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90" t="s">
        <v>38</v>
      </c>
      <c r="C7" s="91"/>
      <c r="D7" s="91"/>
      <c r="E7" s="91"/>
      <c r="F7" s="92"/>
      <c r="G7" s="1"/>
    </row>
    <row r="8" spans="1:7" x14ac:dyDescent="0.25">
      <c r="A8" s="1"/>
      <c r="B8" s="59" t="s">
        <v>15</v>
      </c>
      <c r="C8" s="59" t="s">
        <v>10</v>
      </c>
      <c r="D8" s="60"/>
      <c r="E8" s="59" t="s">
        <v>23</v>
      </c>
      <c r="F8" s="63"/>
      <c r="G8" s="1"/>
    </row>
    <row r="9" spans="1:7" x14ac:dyDescent="0.25">
      <c r="A9" s="1"/>
      <c r="B9" s="20" t="s">
        <v>152</v>
      </c>
      <c r="C9" s="19">
        <v>0</v>
      </c>
      <c r="D9" s="12" t="s">
        <v>3</v>
      </c>
      <c r="E9" s="19">
        <v>0</v>
      </c>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4" t="s">
        <v>130</v>
      </c>
      <c r="C14" s="10">
        <f>SUM(C9:C13)</f>
        <v>0</v>
      </c>
      <c r="D14" s="11" t="s">
        <v>3</v>
      </c>
      <c r="E14" s="10">
        <f>SUM(E9:E13)</f>
        <v>0</v>
      </c>
      <c r="F14" s="11" t="s">
        <v>3</v>
      </c>
      <c r="G14" s="1"/>
    </row>
    <row r="15" spans="1:7" x14ac:dyDescent="0.25">
      <c r="A15" s="1"/>
      <c r="B15" s="64"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7"/>
      <c r="C17" s="117"/>
      <c r="D17" s="117"/>
      <c r="E17" s="117"/>
      <c r="F17" s="117"/>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7"/>
      <c r="C24" s="117"/>
      <c r="D24" s="117"/>
      <c r="E24" s="117"/>
      <c r="F24" s="117"/>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7"/>
      <c r="C31" s="117"/>
      <c r="D31" s="117"/>
      <c r="E31" s="117"/>
      <c r="F31" s="117"/>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sUW1eS5cVg2b1AlIK1rM8c9Bc0lmsP1BKb4zMycf6azum2wXJUStlmfVtHBdo1zCJ27wJKOddVFOZleYbvlQQ==" saltValue="uM7bmbLqjVt6CTEM5gPkq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87</v>
      </c>
      <c r="C3" s="88"/>
      <c r="D3" s="88"/>
      <c r="E3" s="88"/>
      <c r="F3" s="88"/>
      <c r="G3" s="1"/>
    </row>
    <row r="4" spans="1:7" ht="25.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0" t="s">
        <v>52</v>
      </c>
      <c r="C8" s="91"/>
      <c r="D8" s="91"/>
      <c r="E8" s="91"/>
      <c r="F8" s="92"/>
      <c r="G8" s="1"/>
    </row>
    <row r="9" spans="1:7" ht="15" customHeight="1" x14ac:dyDescent="0.25">
      <c r="A9" s="1"/>
      <c r="B9" s="62" t="s">
        <v>54</v>
      </c>
      <c r="C9" s="118" t="s">
        <v>10</v>
      </c>
      <c r="D9" s="119"/>
      <c r="E9" s="118" t="s">
        <v>23</v>
      </c>
      <c r="F9" s="119"/>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11LV4TJwMQUzaiSdDfryOz6ilcAhE/51X4XSh5UUJsKais4iG3jXejkLw3uQ/inpiu59WbTvs/EsOmlLBJxCw==" saltValue="j0JCS2UA91imEtQ3+XAFN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88</v>
      </c>
      <c r="C3" s="88"/>
      <c r="D3" s="88"/>
      <c r="E3" s="88"/>
      <c r="F3" s="88"/>
      <c r="G3" s="1"/>
    </row>
    <row r="4" spans="1:7" ht="25.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0" t="s">
        <v>132</v>
      </c>
      <c r="C9" s="91"/>
      <c r="D9" s="91"/>
      <c r="E9" s="91"/>
      <c r="F9" s="92"/>
      <c r="G9" s="1"/>
    </row>
    <row r="10" spans="1:7" ht="26.25" x14ac:dyDescent="0.25">
      <c r="A10" s="1"/>
      <c r="B10" s="62" t="s">
        <v>16</v>
      </c>
      <c r="C10" s="62" t="s">
        <v>10</v>
      </c>
      <c r="D10" s="63"/>
      <c r="E10" s="62" t="s">
        <v>23</v>
      </c>
      <c r="F10" s="63"/>
      <c r="G10" s="1"/>
    </row>
    <row r="11" spans="1:7" x14ac:dyDescent="0.25">
      <c r="A11" s="1"/>
      <c r="B11" s="49" t="s">
        <v>137</v>
      </c>
      <c r="C11" s="8">
        <v>0</v>
      </c>
      <c r="D11" s="12" t="s">
        <v>3</v>
      </c>
      <c r="E11" s="8">
        <v>0</v>
      </c>
      <c r="F11" s="12" t="s">
        <v>3</v>
      </c>
      <c r="G11" s="1"/>
    </row>
    <row r="12" spans="1:7" x14ac:dyDescent="0.25">
      <c r="A12" s="1"/>
      <c r="B12" s="64" t="s">
        <v>36</v>
      </c>
      <c r="C12" s="10">
        <f>SUM(C11:C11)</f>
        <v>0</v>
      </c>
      <c r="D12" s="11" t="s">
        <v>3</v>
      </c>
      <c r="E12" s="10">
        <f>SUM(E11:E11)</f>
        <v>0</v>
      </c>
      <c r="F12" s="11" t="s">
        <v>3</v>
      </c>
      <c r="G12" s="1"/>
    </row>
    <row r="13" spans="1:7" x14ac:dyDescent="0.25">
      <c r="A13" s="1"/>
      <c r="B13" s="64"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7"/>
      <c r="C15" s="117"/>
      <c r="D15" s="117"/>
      <c r="E15" s="117"/>
      <c r="F15" s="117"/>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7"/>
      <c r="C21" s="117"/>
      <c r="D21" s="117"/>
      <c r="E21" s="117"/>
      <c r="F21" s="117"/>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7"/>
      <c r="C27" s="117"/>
      <c r="D27" s="117"/>
      <c r="E27" s="117"/>
      <c r="F27" s="117"/>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VACwJeQq5FMNH1AidikpFxSPYhR6qDZqd2mxlfhSPg0DxidyGGk3LGnx+CV8HTNM+6fuwHBmCJKMsWgrLokvw==" saltValue="IJCSUJQeAIi798X9Z/kat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8" t="s">
        <v>89</v>
      </c>
      <c r="C3" s="88"/>
      <c r="D3" s="1"/>
    </row>
    <row r="4" spans="1:4" ht="25.5" customHeight="1" x14ac:dyDescent="0.25">
      <c r="A4" s="1"/>
      <c r="B4" s="88"/>
      <c r="C4" s="8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4" t="s">
        <v>13</v>
      </c>
      <c r="C8" s="65"/>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64"/>
      <c r="C17" s="65"/>
      <c r="D17" s="1"/>
    </row>
    <row r="18" spans="1:4" x14ac:dyDescent="0.25">
      <c r="A18" s="1"/>
      <c r="B18" s="1"/>
      <c r="C18" s="1"/>
      <c r="D18" s="1"/>
    </row>
    <row r="19" spans="1:4" x14ac:dyDescent="0.25">
      <c r="A19" s="1"/>
      <c r="B19" s="1"/>
      <c r="C19" s="1"/>
      <c r="D19" s="1"/>
    </row>
    <row r="20" spans="1:4" x14ac:dyDescent="0.25">
      <c r="A20" s="1"/>
      <c r="B20" s="64" t="s">
        <v>40</v>
      </c>
      <c r="C20" s="65"/>
      <c r="D20" s="1"/>
    </row>
    <row r="21" spans="1:4" x14ac:dyDescent="0.25">
      <c r="A21" s="1"/>
      <c r="B21" s="23" t="s">
        <v>44</v>
      </c>
      <c r="C21" s="44">
        <v>1.7000000000000001E-2</v>
      </c>
      <c r="D21" s="1"/>
    </row>
    <row r="22" spans="1:4" x14ac:dyDescent="0.25">
      <c r="A22" s="1"/>
      <c r="B22" s="120"/>
      <c r="C22" s="12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6313br9wBzqK0ubECJVaxnnzYpNiJVdTGDR92QX3QUZkrbKt1Ixg54vhok7c7rzxnqdKImb9WadRfHViFIieQ==" saltValue="LIvUpeOU6zdaF10i7vR6I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111</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3899679.3760248646</v>
      </c>
      <c r="F9" s="45" t="s">
        <v>3</v>
      </c>
      <c r="G9" s="1"/>
    </row>
    <row r="10" spans="1:7" ht="17.100000000000001" customHeight="1" x14ac:dyDescent="0.25">
      <c r="A10" s="1"/>
      <c r="B10" s="24" t="s">
        <v>46</v>
      </c>
      <c r="C10" s="45"/>
      <c r="D10" s="45"/>
      <c r="E10" s="7">
        <f>'Fane 8.1. Varige tillæg'!C17+'Fane 8.1. Varige tillæg'!E17</f>
        <v>0</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138828.58578648517</v>
      </c>
      <c r="F13" s="45" t="s">
        <v>3</v>
      </c>
      <c r="G13" s="1"/>
    </row>
    <row r="14" spans="1:7" ht="17.100000000000001" customHeight="1" x14ac:dyDescent="0.25">
      <c r="A14" s="1"/>
      <c r="B14" s="24" t="s">
        <v>40</v>
      </c>
      <c r="C14" s="45"/>
      <c r="D14" s="45"/>
      <c r="E14" s="8">
        <f>-SUM(E9,E10:E13)*'Fane 11. Nøgletal'!C21</f>
        <v>-68654.635350792945</v>
      </c>
      <c r="F14" s="45" t="s">
        <v>3</v>
      </c>
      <c r="G14" s="1"/>
    </row>
    <row r="15" spans="1:7" ht="15" customHeight="1" x14ac:dyDescent="0.25">
      <c r="A15" s="1"/>
      <c r="B15" s="58" t="s">
        <v>19</v>
      </c>
      <c r="C15" s="28"/>
      <c r="D15" s="28"/>
      <c r="E15" s="9">
        <f>SUM(E9,E10:E14)</f>
        <v>3969853.3264605566</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2567172.8444236224</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58" t="s">
        <v>35</v>
      </c>
      <c r="C22" s="28"/>
      <c r="D22" s="28"/>
      <c r="E22" s="9">
        <f>SUM(E19:E21)</f>
        <v>0</v>
      </c>
      <c r="F22" s="47" t="s">
        <v>3</v>
      </c>
      <c r="G22" s="1"/>
    </row>
    <row r="23" spans="1:7" x14ac:dyDescent="0.25">
      <c r="A23" s="1"/>
      <c r="B23" s="46" t="s">
        <v>55</v>
      </c>
      <c r="C23" s="46"/>
      <c r="D23" s="46"/>
      <c r="E23" s="46"/>
      <c r="F23" s="46"/>
      <c r="G23" s="1"/>
    </row>
    <row r="24" spans="1:7" x14ac:dyDescent="0.25">
      <c r="A24" s="1"/>
      <c r="B24" s="58" t="s">
        <v>56</v>
      </c>
      <c r="C24" s="28"/>
      <c r="D24" s="28"/>
      <c r="E24" s="9">
        <f>'Fane 5. Kontrol af ØR2022'!E27</f>
        <v>328108.1042075539</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6865134.2750917329</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dAK7fepIec6iuTWRxFBjuZnQEfNhwnemy7HgDHxqdJNSSZwWLiuZy38lnNhHdcvB+Un+1ZUhH7RfOTIYSzzA==" saltValue="SGRYazKz9BvhHHjHE1jNM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112</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3969853.3264605566</v>
      </c>
      <c r="F8" s="45" t="s">
        <v>3</v>
      </c>
      <c r="G8" s="1"/>
    </row>
    <row r="9" spans="1:7" ht="15" customHeight="1" x14ac:dyDescent="0.25">
      <c r="A9" s="1"/>
      <c r="B9" s="27" t="s">
        <v>17</v>
      </c>
      <c r="C9" s="45"/>
      <c r="D9" s="45"/>
      <c r="E9" s="8">
        <f>SUM(E8:E8)*'Fane 11. Nøgletal'!C16</f>
        <v>320764.14877801295</v>
      </c>
      <c r="F9" s="45" t="s">
        <v>3</v>
      </c>
      <c r="G9" s="1"/>
    </row>
    <row r="10" spans="1:7" ht="15" customHeight="1" x14ac:dyDescent="0.25">
      <c r="A10" s="1"/>
      <c r="B10" s="27" t="s">
        <v>40</v>
      </c>
      <c r="C10" s="45"/>
      <c r="D10" s="45"/>
      <c r="E10" s="8">
        <f>-SUM(E8:E9)*'Fane 11. Nøgletal'!C21</f>
        <v>-72940.497079055684</v>
      </c>
      <c r="F10" s="45" t="s">
        <v>3</v>
      </c>
      <c r="G10" s="1"/>
    </row>
    <row r="11" spans="1:7" ht="15" customHeight="1" x14ac:dyDescent="0.25">
      <c r="A11" s="1"/>
      <c r="B11" s="28" t="s">
        <v>19</v>
      </c>
      <c r="C11" s="28"/>
      <c r="D11" s="28"/>
      <c r="E11" s="9">
        <f>SUM(E8:E10)</f>
        <v>4217676.9781595133</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2774600.4102530512</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ØR2022'!E33</f>
        <v>0</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6992277.388412565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5YI3jIgusKZk7GbBrJJoAoz1aVX5rF1BlgCWSzkzB0P9sfgWuz5KLdzevxTPepNru5ver49eltN14FHrTjAw==" saltValue="J3+p+7wF4edQJDZDsKkWs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113</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4217676.9781595133</v>
      </c>
      <c r="F8" s="45" t="s">
        <v>3</v>
      </c>
      <c r="G8" s="1"/>
    </row>
    <row r="9" spans="1:7" ht="15" customHeight="1" x14ac:dyDescent="0.25">
      <c r="A9" s="1"/>
      <c r="B9" s="27" t="s">
        <v>17</v>
      </c>
      <c r="C9" s="45"/>
      <c r="D9" s="45"/>
      <c r="E9" s="8">
        <f>SUM(E8:E8)*'Fane 11. Nøgletal'!C16</f>
        <v>340788.29983528866</v>
      </c>
      <c r="F9" s="45" t="s">
        <v>3</v>
      </c>
      <c r="G9" s="1"/>
    </row>
    <row r="10" spans="1:7" ht="15" customHeight="1" x14ac:dyDescent="0.25">
      <c r="A10" s="1"/>
      <c r="B10" s="27" t="s">
        <v>40</v>
      </c>
      <c r="C10" s="45"/>
      <c r="D10" s="45"/>
      <c r="E10" s="8">
        <f>-SUM(E8:E9)*'Fane 11. Nøgletal'!C21</f>
        <v>-77493.909725911639</v>
      </c>
      <c r="F10" s="45" t="s">
        <v>3</v>
      </c>
      <c r="G10" s="1"/>
    </row>
    <row r="11" spans="1:7" x14ac:dyDescent="0.25">
      <c r="A11" s="1"/>
      <c r="B11" s="28" t="s">
        <v>19</v>
      </c>
      <c r="C11" s="28"/>
      <c r="D11" s="28"/>
      <c r="E11" s="9">
        <f>SUM(E8:E10)</f>
        <v>4480971.3682688903</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2998788.1234014975</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ØR2022'!E33</f>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7479759.4916703878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pJ/CmqbwAt+hJVpPlouox6zdv2TeUKD2XmV5yRcF05hiR09ZpsQsEGaszEaih40YRdgQoZP8J3w3Rh0wRIXg==" saltValue="9kiAXSSzODx4hSKmyvutQ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114</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4480971.3682688903</v>
      </c>
      <c r="F8" s="45" t="s">
        <v>3</v>
      </c>
      <c r="G8" s="1"/>
    </row>
    <row r="9" spans="1:7" ht="15" customHeight="1" x14ac:dyDescent="0.25">
      <c r="A9" s="1"/>
      <c r="B9" s="27" t="s">
        <v>17</v>
      </c>
      <c r="C9" s="45"/>
      <c r="D9" s="45"/>
      <c r="E9" s="8">
        <f>SUM(E8:E8)*'Fane 11. Nøgletal'!C16</f>
        <v>362062.48655612633</v>
      </c>
      <c r="F9" s="45" t="s">
        <v>3</v>
      </c>
      <c r="G9" s="1"/>
    </row>
    <row r="10" spans="1:7" ht="15" customHeight="1" x14ac:dyDescent="0.25">
      <c r="A10" s="1"/>
      <c r="B10" s="27" t="s">
        <v>40</v>
      </c>
      <c r="C10" s="45"/>
      <c r="D10" s="45"/>
      <c r="E10" s="8">
        <f>-SUM(E8:E9)*'Fane 11. Nøgletal'!C21</f>
        <v>-82331.575532025294</v>
      </c>
      <c r="F10" s="45" t="s">
        <v>3</v>
      </c>
      <c r="G10" s="1"/>
    </row>
    <row r="11" spans="1:7" x14ac:dyDescent="0.25">
      <c r="A11" s="1"/>
      <c r="B11" s="28" t="s">
        <v>19</v>
      </c>
      <c r="C11" s="28"/>
      <c r="D11" s="28"/>
      <c r="E11" s="9">
        <f>SUM(E8:E10)</f>
        <v>4760702.2792929914</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3241090.2037723381</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8001792.4830653295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rBsGx6MAzqQeK0IscsmfigMfX3SgtK/qamTm0ft22m7r0JBjRCOQyMA1cZ88l4jt6sw5FIQ54gd+/qgYjuJMw==" saltValue="RH0Sfbm2Ef9f+rO2hlehl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8" t="s">
        <v>118</v>
      </c>
      <c r="C3" s="88"/>
      <c r="D3" s="88"/>
      <c r="E3" s="88"/>
      <c r="F3" s="88"/>
      <c r="G3" s="1"/>
    </row>
    <row r="4" spans="1:7"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3445483.7235701424</v>
      </c>
      <c r="F9" s="45" t="s">
        <v>3</v>
      </c>
      <c r="G9" s="1"/>
    </row>
    <row r="10" spans="1:7" x14ac:dyDescent="0.25">
      <c r="A10" s="1"/>
      <c r="B10" s="24" t="s">
        <v>46</v>
      </c>
      <c r="C10" s="45"/>
      <c r="D10" s="45"/>
      <c r="E10" s="7">
        <v>385262.14666894393</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136374.55298051148</v>
      </c>
      <c r="F13" s="45" t="s">
        <v>3</v>
      </c>
      <c r="G13" s="1"/>
    </row>
    <row r="14" spans="1:7" x14ac:dyDescent="0.25">
      <c r="A14" s="1"/>
      <c r="B14" s="24" t="s">
        <v>40</v>
      </c>
      <c r="C14" s="45"/>
      <c r="D14" s="45"/>
      <c r="E14" s="8">
        <v>-67441.047194733168</v>
      </c>
      <c r="F14" s="45" t="s">
        <v>3</v>
      </c>
      <c r="G14" s="1"/>
    </row>
    <row r="15" spans="1:7" x14ac:dyDescent="0.25">
      <c r="A15" s="1"/>
      <c r="B15" s="58" t="s">
        <v>19</v>
      </c>
      <c r="C15" s="28"/>
      <c r="D15" s="28"/>
      <c r="E15" s="9">
        <v>3899679.3760248646</v>
      </c>
      <c r="F15" s="47" t="s">
        <v>3</v>
      </c>
      <c r="G15" s="1"/>
    </row>
    <row r="16" spans="1:7" x14ac:dyDescent="0.25">
      <c r="A16" s="1"/>
      <c r="B16" s="46" t="s">
        <v>11</v>
      </c>
      <c r="C16" s="46"/>
      <c r="D16" s="46"/>
      <c r="E16" s="46"/>
      <c r="F16" s="46"/>
      <c r="G16" s="1"/>
    </row>
    <row r="17" spans="1:7" x14ac:dyDescent="0.25">
      <c r="A17" s="1"/>
      <c r="B17" s="47" t="s">
        <v>11</v>
      </c>
      <c r="C17" s="47"/>
      <c r="D17" s="47"/>
      <c r="E17" s="9">
        <v>2658905.854592104</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58" t="s">
        <v>35</v>
      </c>
      <c r="C22" s="28"/>
      <c r="D22" s="28"/>
      <c r="E22" s="9">
        <v>0</v>
      </c>
      <c r="F22" s="47" t="s">
        <v>3</v>
      </c>
      <c r="G22" s="1"/>
    </row>
    <row r="23" spans="1:7" x14ac:dyDescent="0.25">
      <c r="A23" s="1"/>
      <c r="B23" s="46" t="s">
        <v>55</v>
      </c>
      <c r="C23" s="46"/>
      <c r="D23" s="46"/>
      <c r="E23" s="46"/>
      <c r="F23" s="46"/>
      <c r="G23" s="1"/>
    </row>
    <row r="24" spans="1:7" x14ac:dyDescent="0.25">
      <c r="A24" s="1"/>
      <c r="B24" s="58" t="s">
        <v>56</v>
      </c>
      <c r="C24" s="48"/>
      <c r="D24" s="48"/>
      <c r="E24" s="9">
        <v>-328108.12127413769</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6230477.1093428303</v>
      </c>
      <c r="F27" s="11" t="s">
        <v>3</v>
      </c>
      <c r="G27" s="1"/>
    </row>
    <row r="28" spans="1:7" ht="30" customHeight="1" x14ac:dyDescent="0.25">
      <c r="A28" s="1"/>
      <c r="B28" s="89" t="s">
        <v>135</v>
      </c>
      <c r="C28" s="89"/>
      <c r="D28" s="89"/>
      <c r="E28" s="89"/>
      <c r="F28" s="89"/>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DcBz2BWIDna9AVI+PCk2lTFc3qLspRlx5YBwuAxP8TQoMKyu3rQ6lH9XheZVD6BpWScwnH49xVReJdbEL/UBYQ==" saltValue="8cHwS7S3tYVdkV1x5dKcT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6" t="s">
        <v>39</v>
      </c>
      <c r="C3" s="86"/>
      <c r="D3" s="86"/>
      <c r="E3" s="1"/>
      <c r="F3" s="1"/>
    </row>
    <row r="4" spans="1:6" ht="15" customHeight="1" x14ac:dyDescent="0.25">
      <c r="A4" s="1"/>
      <c r="B4" s="86"/>
      <c r="C4" s="86"/>
      <c r="D4" s="8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0" t="s">
        <v>119</v>
      </c>
      <c r="C8" s="91"/>
      <c r="D8" s="92"/>
      <c r="E8" s="1"/>
      <c r="F8" s="1"/>
    </row>
    <row r="9" spans="1:6" ht="15" customHeight="1" x14ac:dyDescent="0.25">
      <c r="A9" s="1"/>
      <c r="B9" s="17" t="s">
        <v>24</v>
      </c>
      <c r="C9" s="47" t="s">
        <v>120</v>
      </c>
      <c r="D9" s="47"/>
      <c r="E9" s="1"/>
      <c r="F9" s="1"/>
    </row>
    <row r="10" spans="1:6" ht="15" customHeight="1" x14ac:dyDescent="0.25">
      <c r="A10" s="1"/>
      <c r="B10" s="23" t="s">
        <v>138</v>
      </c>
      <c r="C10" s="8">
        <v>2000593.41</v>
      </c>
      <c r="D10" s="12" t="s">
        <v>3</v>
      </c>
      <c r="E10" s="1"/>
      <c r="F10" s="1"/>
    </row>
    <row r="11" spans="1:6" x14ac:dyDescent="0.25">
      <c r="A11" s="1"/>
      <c r="B11" s="23" t="s">
        <v>139</v>
      </c>
      <c r="C11" s="8">
        <v>8653.43</v>
      </c>
      <c r="D11" s="12" t="s">
        <v>3</v>
      </c>
      <c r="E11" s="1"/>
      <c r="F11" s="1"/>
    </row>
    <row r="12" spans="1:6" x14ac:dyDescent="0.25">
      <c r="A12" s="1"/>
      <c r="B12" s="23" t="s">
        <v>140</v>
      </c>
      <c r="C12" s="8">
        <v>12267.07</v>
      </c>
      <c r="D12" s="12" t="s">
        <v>3</v>
      </c>
      <c r="E12" s="1"/>
      <c r="F12" s="1"/>
    </row>
    <row r="13" spans="1:6" ht="26.25" x14ac:dyDescent="0.25">
      <c r="A13" s="1"/>
      <c r="B13" s="50" t="s">
        <v>141</v>
      </c>
      <c r="C13" s="8">
        <v>176166</v>
      </c>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4" t="s">
        <v>121</v>
      </c>
      <c r="C18" s="10">
        <f>SUM(C10:C17)</f>
        <v>2197679.91</v>
      </c>
      <c r="D18" s="11" t="s">
        <v>3</v>
      </c>
      <c r="E18" s="1"/>
      <c r="F18" s="1"/>
    </row>
    <row r="19" spans="1:6" x14ac:dyDescent="0.25">
      <c r="A19" s="1"/>
      <c r="B19" s="64" t="s">
        <v>122</v>
      </c>
      <c r="C19" s="10">
        <f>C18*(1+'Fane 11. Nøgletal'!C16)^2</f>
        <v>2567172.8444236224</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zVoqeKlJvfz9Nl5tEPz1DEhFQtSfqF01YJAZl8JxCLEpEmOayKgP8natrY8Ek/In/A9M9yKySkCGC9cXOEiyA==" saltValue="j25kCNLMq+Me0LQb3XO8t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46"/>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8" t="s">
        <v>123</v>
      </c>
      <c r="C3" s="88"/>
      <c r="D3" s="88"/>
      <c r="E3" s="88"/>
      <c r="F3" s="88"/>
      <c r="G3" s="1"/>
    </row>
    <row r="4" spans="1:7" ht="15" customHeight="1" x14ac:dyDescent="0.25">
      <c r="A4" s="1"/>
      <c r="B4" s="88"/>
      <c r="C4" s="88"/>
      <c r="D4" s="88"/>
      <c r="E4" s="88"/>
      <c r="F4" s="88"/>
      <c r="G4" s="1"/>
    </row>
    <row r="5" spans="1:7" ht="15" customHeight="1" x14ac:dyDescent="0.25">
      <c r="A5" s="1"/>
      <c r="B5" s="51"/>
      <c r="C5" s="51"/>
      <c r="D5" s="51"/>
      <c r="E5" s="51"/>
      <c r="F5" s="51"/>
      <c r="G5" s="1"/>
    </row>
    <row r="6" spans="1:7" ht="15" customHeight="1" x14ac:dyDescent="0.25">
      <c r="A6" s="1"/>
      <c r="B6" s="51"/>
      <c r="C6" s="51"/>
      <c r="D6" s="51"/>
      <c r="E6" s="51"/>
      <c r="F6" s="51"/>
      <c r="G6" s="1"/>
    </row>
    <row r="7" spans="1:7" x14ac:dyDescent="0.25">
      <c r="A7" s="1"/>
      <c r="B7" s="1"/>
      <c r="C7" s="1"/>
      <c r="D7" s="1"/>
      <c r="E7" s="1"/>
      <c r="F7" s="1"/>
      <c r="G7" s="1"/>
    </row>
    <row r="8" spans="1:7" x14ac:dyDescent="0.25">
      <c r="A8" s="1"/>
      <c r="B8" s="90" t="s">
        <v>62</v>
      </c>
      <c r="C8" s="91"/>
      <c r="D8" s="91"/>
      <c r="E8" s="91"/>
      <c r="F8" s="92"/>
      <c r="G8" s="1"/>
    </row>
    <row r="9" spans="1:7" x14ac:dyDescent="0.25">
      <c r="A9" s="1"/>
      <c r="B9" s="100" t="s">
        <v>142</v>
      </c>
      <c r="C9" s="101"/>
      <c r="D9" s="102"/>
      <c r="E9" s="122">
        <v>-514522.37586683221</v>
      </c>
      <c r="F9" s="12" t="s">
        <v>3</v>
      </c>
      <c r="G9" s="1"/>
    </row>
    <row r="10" spans="1:7" x14ac:dyDescent="0.25">
      <c r="A10" s="1"/>
      <c r="B10" s="64"/>
      <c r="C10" s="22"/>
      <c r="D10" s="22"/>
      <c r="E10" s="22"/>
      <c r="F10" s="65"/>
      <c r="G10" s="1"/>
    </row>
    <row r="11" spans="1:7" ht="55.5" customHeight="1" x14ac:dyDescent="0.25">
      <c r="A11" s="1"/>
      <c r="B11" s="103" t="s">
        <v>143</v>
      </c>
      <c r="C11" s="104"/>
      <c r="D11" s="104"/>
      <c r="E11" s="104"/>
      <c r="F11" s="105"/>
      <c r="G11" s="1"/>
    </row>
    <row r="12" spans="1:7" x14ac:dyDescent="0.25">
      <c r="A12" s="1"/>
      <c r="B12" s="1"/>
      <c r="C12" s="1"/>
      <c r="D12" s="1"/>
      <c r="E12" s="1"/>
      <c r="F12" s="1"/>
      <c r="G12" s="1"/>
    </row>
    <row r="13" spans="1:7" x14ac:dyDescent="0.25">
      <c r="A13" s="1"/>
      <c r="B13" s="90" t="s">
        <v>63</v>
      </c>
      <c r="C13" s="91"/>
      <c r="D13" s="91"/>
      <c r="E13" s="91"/>
      <c r="F13" s="92"/>
      <c r="G13" s="1"/>
    </row>
    <row r="14" spans="1:7" x14ac:dyDescent="0.25">
      <c r="A14" s="1"/>
      <c r="B14" s="100" t="s">
        <v>71</v>
      </c>
      <c r="C14" s="101"/>
      <c r="D14" s="102"/>
      <c r="E14" s="8">
        <v>-328108.1042075539</v>
      </c>
      <c r="F14" s="12" t="s">
        <v>3</v>
      </c>
      <c r="G14" s="1"/>
    </row>
    <row r="15" spans="1:7" x14ac:dyDescent="0.25">
      <c r="A15" s="1"/>
      <c r="B15" s="100" t="s">
        <v>105</v>
      </c>
      <c r="C15" s="101"/>
      <c r="D15" s="102"/>
      <c r="E15" s="8">
        <v>-328108.1042075539</v>
      </c>
      <c r="F15" s="12" t="s">
        <v>3</v>
      </c>
      <c r="G15" s="1"/>
    </row>
    <row r="16" spans="1:7" x14ac:dyDescent="0.25">
      <c r="A16" s="1"/>
      <c r="B16" s="64"/>
      <c r="C16" s="22"/>
      <c r="D16" s="22"/>
      <c r="E16" s="22"/>
      <c r="F16" s="65"/>
      <c r="G16" s="1"/>
    </row>
    <row r="17" spans="1:7" ht="26.25" customHeight="1" x14ac:dyDescent="0.25">
      <c r="A17" s="1"/>
      <c r="B17" s="103" t="s">
        <v>144</v>
      </c>
      <c r="C17" s="104"/>
      <c r="D17" s="104"/>
      <c r="E17" s="104"/>
      <c r="F17" s="105"/>
      <c r="G17" s="1"/>
    </row>
    <row r="18" spans="1:7" x14ac:dyDescent="0.25">
      <c r="A18" s="1"/>
      <c r="B18" s="1"/>
      <c r="C18" s="1"/>
      <c r="D18" s="1"/>
      <c r="E18" s="1"/>
      <c r="F18" s="1"/>
      <c r="G18" s="1"/>
    </row>
    <row r="19" spans="1:7" x14ac:dyDescent="0.25">
      <c r="A19" s="1"/>
      <c r="B19" s="52" t="s">
        <v>145</v>
      </c>
      <c r="C19" s="53"/>
      <c r="D19" s="53"/>
      <c r="E19" s="53"/>
      <c r="F19" s="54"/>
      <c r="G19" s="1"/>
    </row>
    <row r="20" spans="1:7" x14ac:dyDescent="0.25">
      <c r="A20" s="1"/>
      <c r="B20" s="55" t="s">
        <v>146</v>
      </c>
      <c r="C20" s="56"/>
      <c r="D20" s="57"/>
      <c r="E20" s="8">
        <v>6075629.8205993809</v>
      </c>
      <c r="F20" s="12" t="s">
        <v>3</v>
      </c>
      <c r="G20" s="1"/>
    </row>
    <row r="21" spans="1:7" x14ac:dyDescent="0.25">
      <c r="A21" s="1"/>
      <c r="B21" s="55" t="s">
        <v>147</v>
      </c>
      <c r="C21" s="56"/>
      <c r="D21" s="57"/>
      <c r="E21" s="8">
        <v>5332990.78</v>
      </c>
      <c r="F21" s="12" t="s">
        <v>3</v>
      </c>
      <c r="G21" s="1"/>
    </row>
    <row r="22" spans="1:7" x14ac:dyDescent="0.25">
      <c r="A22" s="1"/>
      <c r="B22" s="55" t="s">
        <v>25</v>
      </c>
      <c r="C22" s="56"/>
      <c r="D22" s="57"/>
      <c r="E22" s="8">
        <v>0</v>
      </c>
      <c r="F22" s="12" t="s">
        <v>3</v>
      </c>
      <c r="G22" s="1"/>
    </row>
    <row r="23" spans="1:7" x14ac:dyDescent="0.25">
      <c r="A23" s="1"/>
      <c r="B23" s="66" t="s">
        <v>148</v>
      </c>
      <c r="C23" s="67"/>
      <c r="D23" s="68"/>
      <c r="E23" s="9">
        <f>E20-(E21-E22)</f>
        <v>742639.04059938062</v>
      </c>
      <c r="F23" s="15" t="s">
        <v>3</v>
      </c>
      <c r="G23" s="1"/>
    </row>
    <row r="24" spans="1:7" x14ac:dyDescent="0.25">
      <c r="A24" s="1"/>
      <c r="B24" s="64"/>
      <c r="C24" s="22"/>
      <c r="D24" s="22"/>
      <c r="E24" s="22"/>
      <c r="F24" s="65"/>
      <c r="G24" s="1"/>
    </row>
    <row r="25" spans="1:7" x14ac:dyDescent="0.25">
      <c r="A25" s="1"/>
      <c r="B25" s="1"/>
      <c r="C25" s="1"/>
      <c r="D25" s="1"/>
      <c r="E25" s="1"/>
      <c r="F25" s="1"/>
      <c r="G25" s="1"/>
    </row>
    <row r="26" spans="1:7" x14ac:dyDescent="0.25">
      <c r="A26" s="1"/>
      <c r="B26" s="90" t="s">
        <v>149</v>
      </c>
      <c r="C26" s="91"/>
      <c r="D26" s="91"/>
      <c r="E26" s="91"/>
      <c r="F26" s="92"/>
      <c r="G26" s="1"/>
    </row>
    <row r="27" spans="1:7" x14ac:dyDescent="0.25">
      <c r="A27" s="1"/>
      <c r="B27" s="106" t="s">
        <v>150</v>
      </c>
      <c r="C27" s="107"/>
      <c r="D27" s="108"/>
      <c r="E27" s="69">
        <f>IF(AND(E15&lt;0,E23&gt;0,ABS(SUM(E14:E15))&lt;E23),ABS(E14),IF(AND(E15&lt;0,E23&gt;0,ABS(SUM(E14:E15))&gt;E23),SUM(E14,E23),0))</f>
        <v>328108.1042075539</v>
      </c>
      <c r="F27" s="15" t="s">
        <v>3</v>
      </c>
      <c r="G27" s="1"/>
    </row>
    <row r="28" spans="1:7" x14ac:dyDescent="0.25">
      <c r="A28" s="1"/>
      <c r="B28" s="90"/>
      <c r="C28" s="91"/>
      <c r="D28" s="91"/>
      <c r="E28" s="91"/>
      <c r="F28" s="92"/>
      <c r="G28" s="1"/>
    </row>
    <row r="29" spans="1:7" x14ac:dyDescent="0.25">
      <c r="A29" s="1"/>
      <c r="B29" s="1"/>
      <c r="C29" s="1"/>
      <c r="D29" s="1"/>
      <c r="E29" s="1"/>
      <c r="F29" s="1"/>
      <c r="G29" s="1"/>
    </row>
    <row r="30" spans="1:7" x14ac:dyDescent="0.25">
      <c r="A30" s="1"/>
      <c r="B30" s="90" t="s">
        <v>151</v>
      </c>
      <c r="C30" s="91"/>
      <c r="D30" s="91"/>
      <c r="E30" s="91"/>
      <c r="F30" s="92"/>
      <c r="G30" s="1"/>
    </row>
    <row r="31" spans="1:7" x14ac:dyDescent="0.25">
      <c r="A31" s="1"/>
      <c r="B31" s="93" t="s">
        <v>55</v>
      </c>
      <c r="C31" s="94"/>
      <c r="D31" s="95"/>
      <c r="E31" s="70">
        <f>IF(AND(E9&gt;0,(E9+E23)&gt;0),0,IF(AND(E9&gt;0,(E9+E23)&lt;0),(E9+E23),IF(AND(E9&lt;0,E23&lt;0),E23,0)))</f>
        <v>0</v>
      </c>
      <c r="F31" s="12" t="s">
        <v>3</v>
      </c>
      <c r="G31" s="1"/>
    </row>
    <row r="32" spans="1:7" x14ac:dyDescent="0.25">
      <c r="A32" s="1"/>
      <c r="B32" s="93" t="s">
        <v>41</v>
      </c>
      <c r="C32" s="94"/>
      <c r="D32" s="95"/>
      <c r="E32" s="8">
        <v>2</v>
      </c>
      <c r="F32" s="12" t="s">
        <v>18</v>
      </c>
      <c r="G32" s="1"/>
    </row>
    <row r="33" spans="1:7" x14ac:dyDescent="0.25">
      <c r="A33" s="1"/>
      <c r="B33" s="96" t="s">
        <v>64</v>
      </c>
      <c r="C33" s="96"/>
      <c r="D33" s="96"/>
      <c r="E33" s="69">
        <f>E31/E32</f>
        <v>0</v>
      </c>
      <c r="F33" s="15" t="s">
        <v>3</v>
      </c>
      <c r="G33" s="1"/>
    </row>
    <row r="34" spans="1:7" x14ac:dyDescent="0.25">
      <c r="A34" s="1"/>
      <c r="B34" s="97"/>
      <c r="C34" s="98"/>
      <c r="D34" s="98"/>
      <c r="E34" s="98"/>
      <c r="F34" s="9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wZpbUMtPLYMiVCSH+H4zDCHj83wkPu2NqvR391J7ZBgeTvLOnx5dlOHfeK4DxbwJIfdBC40H0k7O58d6ew1WYg==" saltValue="VlF/+1GzljNawTpkcKvfLw==" spinCount="100000" sheet="1" objects="1" scenarios="1"/>
  <mergeCells count="16">
    <mergeCell ref="B14:D14"/>
    <mergeCell ref="B3:F4"/>
    <mergeCell ref="B8:F8"/>
    <mergeCell ref="B9:D9"/>
    <mergeCell ref="B11:F11"/>
    <mergeCell ref="B13:F13"/>
    <mergeCell ref="B32:D32"/>
    <mergeCell ref="B33:D33"/>
    <mergeCell ref="B34:F3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6" t="s">
        <v>104</v>
      </c>
      <c r="C3" s="86"/>
      <c r="D3" s="86"/>
      <c r="E3" s="86"/>
      <c r="F3" s="86"/>
      <c r="G3" s="86"/>
      <c r="H3" s="86"/>
      <c r="I3" s="1"/>
    </row>
    <row r="4" spans="1:9" ht="15" customHeight="1" x14ac:dyDescent="0.25">
      <c r="A4" s="1"/>
      <c r="B4" s="86"/>
      <c r="C4" s="86"/>
      <c r="D4" s="86"/>
      <c r="E4" s="86"/>
      <c r="F4" s="86"/>
      <c r="G4" s="86"/>
      <c r="H4" s="8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0" t="s">
        <v>93</v>
      </c>
      <c r="C8" s="91"/>
      <c r="D8" s="91"/>
      <c r="E8" s="91"/>
      <c r="F8" s="91"/>
      <c r="G8" s="91"/>
      <c r="H8" s="92"/>
      <c r="I8" s="1"/>
    </row>
    <row r="9" spans="1:9" ht="15" customHeight="1" x14ac:dyDescent="0.25">
      <c r="A9" s="1"/>
      <c r="B9" s="109" t="s">
        <v>94</v>
      </c>
      <c r="C9" s="110"/>
      <c r="D9" s="110"/>
      <c r="E9" s="110"/>
      <c r="F9" s="110"/>
      <c r="G9" s="110"/>
      <c r="H9" s="111"/>
      <c r="I9" s="1"/>
    </row>
    <row r="10" spans="1:9" x14ac:dyDescent="0.25">
      <c r="A10" s="1"/>
      <c r="B10" s="112" t="s">
        <v>95</v>
      </c>
      <c r="C10" s="113"/>
      <c r="D10" s="113"/>
      <c r="E10" s="113"/>
      <c r="F10" s="114"/>
      <c r="G10" s="43">
        <v>0</v>
      </c>
      <c r="H10" s="8" t="s">
        <v>3</v>
      </c>
      <c r="I10" s="1"/>
    </row>
    <row r="11" spans="1:9" x14ac:dyDescent="0.25">
      <c r="A11" s="1"/>
      <c r="B11" s="112" t="s">
        <v>96</v>
      </c>
      <c r="C11" s="113"/>
      <c r="D11" s="113"/>
      <c r="E11" s="113"/>
      <c r="F11" s="114"/>
      <c r="G11" s="43">
        <v>0</v>
      </c>
      <c r="H11" s="8" t="s">
        <v>3</v>
      </c>
      <c r="I11" s="1"/>
    </row>
    <row r="12" spans="1:9" x14ac:dyDescent="0.25">
      <c r="A12" s="1"/>
      <c r="B12" s="112" t="s">
        <v>97</v>
      </c>
      <c r="C12" s="113"/>
      <c r="D12" s="113"/>
      <c r="E12" s="113"/>
      <c r="F12" s="114"/>
      <c r="G12" s="8">
        <v>0</v>
      </c>
      <c r="H12" s="8" t="s">
        <v>3</v>
      </c>
      <c r="I12" s="1"/>
    </row>
    <row r="13" spans="1:9" x14ac:dyDescent="0.25">
      <c r="A13" s="1"/>
      <c r="B13" s="112" t="s">
        <v>98</v>
      </c>
      <c r="C13" s="113"/>
      <c r="D13" s="113"/>
      <c r="E13" s="113"/>
      <c r="F13" s="114"/>
      <c r="G13" s="8">
        <v>0</v>
      </c>
      <c r="H13" s="8" t="s">
        <v>3</v>
      </c>
      <c r="I13" s="1"/>
    </row>
    <row r="14" spans="1:9" x14ac:dyDescent="0.25">
      <c r="A14" s="1"/>
      <c r="B14" s="112" t="s">
        <v>99</v>
      </c>
      <c r="C14" s="113"/>
      <c r="D14" s="113"/>
      <c r="E14" s="113"/>
      <c r="F14" s="114"/>
      <c r="G14" s="8">
        <v>0</v>
      </c>
      <c r="H14" s="8" t="s">
        <v>3</v>
      </c>
      <c r="I14" s="1"/>
    </row>
    <row r="15" spans="1:9" x14ac:dyDescent="0.25">
      <c r="A15" s="1"/>
      <c r="B15" s="112" t="s">
        <v>100</v>
      </c>
      <c r="C15" s="113"/>
      <c r="D15" s="113"/>
      <c r="E15" s="113"/>
      <c r="F15" s="114"/>
      <c r="G15" s="8">
        <v>0</v>
      </c>
      <c r="H15" s="8" t="s">
        <v>3</v>
      </c>
      <c r="I15" s="1"/>
    </row>
    <row r="16" spans="1:9" x14ac:dyDescent="0.25">
      <c r="A16" s="1"/>
      <c r="B16" s="112" t="s">
        <v>101</v>
      </c>
      <c r="C16" s="113"/>
      <c r="D16" s="113"/>
      <c r="E16" s="113"/>
      <c r="F16" s="114"/>
      <c r="G16" s="8">
        <v>0</v>
      </c>
      <c r="H16" s="8" t="s">
        <v>3</v>
      </c>
      <c r="I16" s="1"/>
    </row>
    <row r="17" spans="1:9" x14ac:dyDescent="0.25">
      <c r="A17" s="1"/>
      <c r="B17" s="112" t="s">
        <v>102</v>
      </c>
      <c r="C17" s="113"/>
      <c r="D17" s="113"/>
      <c r="E17" s="113"/>
      <c r="F17" s="114"/>
      <c r="G17" s="8">
        <v>0</v>
      </c>
      <c r="H17" s="8" t="s">
        <v>3</v>
      </c>
      <c r="I17" s="1"/>
    </row>
    <row r="18" spans="1:9" x14ac:dyDescent="0.25">
      <c r="A18" s="1"/>
      <c r="B18" s="90" t="s">
        <v>103</v>
      </c>
      <c r="C18" s="91"/>
      <c r="D18" s="91"/>
      <c r="E18" s="91"/>
      <c r="F18" s="92"/>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UCdEv70c9CsN1ZwSE8ZtRIVGDt56xKuDhI5YmNNCb0y4aX0YSwSha7p6Jc8Jot/xsJ5c/wASndds9bYbuSeuzw==" saltValue="LSwt3MbCAQKqGyEFPTWsv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2023-09-12T12:06:23Z</dcterms:modified>
</cp:coreProperties>
</file>