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HOFOR Vand Herlev AS (V089)\ØR2027\"/>
    </mc:Choice>
  </mc:AlternateContent>
  <xr:revisionPtr revIDLastSave="0" documentId="13_ncr:1_{2AE72A06-E8FF-47CC-9BD5-71153112828F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tillæg'!$A$1:$G$23</definedName>
    <definedName name="BlåBlok_53">'5.3. Engangstillæg'!$A$1:$G$17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Engangstillæg'!$B$8:$F$15</definedName>
    <definedName name="EngTillæg_Tabel_Værdi">'5.3. Engangstillæg'!$B$15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10-tillæg'!$B$9:$B$13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tillæg'!$A$1:$G$23</definedName>
    <definedName name="_xlnm.Print_Area" localSheetId="8">'5.3. Engangstillæg'!$A$1:$G$17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tillæg'!$B$8:$F$21</definedName>
    <definedName name="VarigeTillæg_Tabel_KS">'5.2. Varige tillæg'!$B$19</definedName>
    <definedName name="VarigeTillæg_Tabel_SletSmå">'5.2. Varige tillæg'!$B$18:$F$18</definedName>
    <definedName name="VarigeTillæg_Tabel_Værdi">'5.2. Varige tillæg'!$B$17</definedName>
    <definedName name="VarigeTillæg_Tabel_Værdi_korr">'5.2. Varige tillæg'!$B$21</definedName>
    <definedName name="ØR_SidsteÅr_Tabel">'3. Omk. i ØR2026'!$B$8:$D$25</definedName>
    <definedName name="ØR_Tabel">'1. Økonomisk ramme 2027'!$B$8:$D$23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5" i="10"/>
  <c r="C15" i="10"/>
  <c r="E17" i="9"/>
  <c r="C17" i="9"/>
  <c r="C19" i="9" s="1"/>
  <c r="E19" i="8"/>
  <c r="E18" i="8"/>
  <c r="E17" i="8"/>
  <c r="E16" i="8"/>
  <c r="E15" i="8"/>
  <c r="E14" i="8"/>
  <c r="E13" i="8"/>
  <c r="C13" i="7" s="1"/>
  <c r="E12" i="8"/>
  <c r="C12" i="7" s="1"/>
  <c r="E11" i="8"/>
  <c r="C11" i="7" s="1"/>
  <c r="E10" i="8"/>
  <c r="C10" i="7" s="1"/>
  <c r="E9" i="8"/>
  <c r="C9" i="7" s="1"/>
  <c r="C25" i="7"/>
  <c r="C18" i="3" s="1"/>
  <c r="C16" i="6"/>
  <c r="E18" i="9" l="1"/>
  <c r="C16" i="12"/>
  <c r="C20" i="3" s="1"/>
  <c r="C13" i="3"/>
  <c r="C12" i="3"/>
  <c r="C12" i="11"/>
  <c r="C19" i="3" s="1"/>
  <c r="C20" i="7"/>
  <c r="C11" i="4" s="1"/>
  <c r="C12" i="4" s="1"/>
  <c r="C15" i="4" s="1"/>
  <c r="C19" i="4" s="1"/>
  <c r="C24" i="4" s="1"/>
  <c r="C18" i="9"/>
  <c r="C20" i="9" s="1"/>
  <c r="C21" i="9" s="1"/>
  <c r="E19" i="9"/>
  <c r="E20" i="9" s="1"/>
  <c r="C12" i="13"/>
  <c r="C11" i="6" s="1"/>
  <c r="C12" i="6" s="1"/>
  <c r="C13" i="6" s="1"/>
  <c r="E12" i="13"/>
  <c r="E21" i="9" l="1"/>
  <c r="C11" i="3"/>
  <c r="C10" i="3"/>
  <c r="C17" i="6"/>
  <c r="C18" i="6" s="1"/>
  <c r="C19" i="6" s="1"/>
  <c r="C20" i="6" s="1"/>
  <c r="C15" i="3" s="1"/>
  <c r="C14" i="3" l="1"/>
  <c r="C16" i="3" l="1"/>
  <c r="C17" i="3" s="1"/>
  <c r="C23" i="3" s="1"/>
</calcChain>
</file>

<file path=xl/sharedStrings.xml><?xml version="1.0" encoding="utf-8"?>
<sst xmlns="http://schemas.openxmlformats.org/spreadsheetml/2006/main" count="344" uniqueCount="157">
  <si>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</si>
  <si>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</si>
  <si>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</si>
  <si>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</si>
  <si>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</si>
  <si>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</si>
  <si>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</si>
  <si>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</si>
  <si>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</si>
  <si>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</si>
  <si>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</si>
  <si>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</si>
  <si>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</si>
  <si>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</si>
  <si>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</si>
  <si>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</si>
  <si>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</si>
  <si>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</si>
  <si>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</si>
  <si>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</si>
  <si>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</si>
  <si>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</si>
  <si>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</si>
  <si>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</si>
  <si>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</si>
  <si>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</si>
  <si>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</si>
  <si>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</si>
  <si>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</si>
  <si>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</si>
  <si>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</si>
  <si>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</si>
  <si>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</si>
  <si>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</si>
  <si>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</si>
  <si>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</si>
  <si>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</si>
  <si>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</si>
  <si>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</si>
  <si>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</si>
  <si>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</si>
  <si>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</si>
  <si>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</si>
  <si>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</si>
  <si>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</si>
  <si>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</si>
  <si>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</si>
  <si>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</si>
  <si>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</si>
  <si>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</si>
  <si>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</si>
  <si>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</si>
  <si>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</si>
  <si>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</si>
  <si>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</si>
  <si>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</si>
  <si>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</si>
  <si>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</si>
  <si>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</si>
  <si>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</si>
  <si>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</si>
  <si>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</si>
  <si>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</si>
  <si>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</si>
  <si>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</si>
  <si>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</si>
  <si>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</si>
  <si>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</si>
  <si>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</si>
  <si>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</si>
  <si>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</si>
  <si>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</si>
  <si>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</si>
  <si>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</si>
  <si>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</si>
  <si>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</si>
  <si>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</si>
  <si>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</si>
  <si>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</si>
  <si>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</si>
  <si>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</si>
  <si>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</si>
  <si>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</si>
  <si>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</si>
  <si>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</si>
  <si>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</si>
  <si>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</si>
  <si>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</si>
  <si>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</si>
  <si>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</si>
  <si>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</si>
  <si>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</si>
  <si>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</si>
  <si>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</si>
  <si>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</si>
  <si>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</si>
  <si>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</si>
  <si>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</si>
  <si>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</si>
  <si>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</si>
  <si>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</si>
  <si>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</si>
  <si>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</si>
  <si>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</si>
  <si>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</si>
  <si>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</si>
  <si>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</si>
  <si>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</si>
  <si>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</si>
  <si>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</si>
  <si>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</si>
  <si>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</si>
  <si>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</si>
  <si>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</si>
  <si>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</si>
  <si>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</si>
  <si>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</si>
  <si>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</si>
  <si>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</si>
  <si>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</si>
  <si>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</si>
  <si>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</si>
  <si>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</si>
  <si>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</si>
  <si>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</si>
  <si>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</si>
  <si>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</si>
  <si>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</si>
  <si>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</si>
  <si>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</si>
  <si>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</si>
  <si>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</si>
  <si>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</si>
  <si>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</si>
  <si>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</si>
  <si>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Supplerende investeringstillæg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</si>
  <si>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</si>
  <si>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</si>
  <si>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</si>
  <si>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</si>
  <si>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</si>
  <si>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</si>
  <si>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</si>
  <si>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</si>
  <si>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</si>
  <si>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</si>
  <si>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</si>
  <si>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</si>
  <si>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</si>
  <si>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</si>
  <si>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</si>
  <si>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Herlev Hovedgade</t>
  </si>
  <si>
    <t>Lyskjær, Engløbet og Mileparken-Hørkær</t>
  </si>
  <si>
    <t>Øget indbyggerantal</t>
  </si>
  <si>
    <t>Finansieringsomkostninger Lyskjær</t>
  </si>
  <si>
    <t>Økonomisk ramme for 2026</t>
  </si>
  <si>
    <t>Fjernaflæste målere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</si>
</sst>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+IWTNYIaEmhhzEL3ScYL+f/Yum9W3Ie6LcDCaSyFbrZyYmb+xIhnIDWqHp0n8dUe1igDAYUuUPYBHjV2I6JfmQ==" saltValue="vTryCLvVaPF77zkPrGe56Q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14698568.033901982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tillæg'!C21+'5.2. Varige tillæg'!E21</f>
        <v>446130.00341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-182892.08888509497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-173171.51126900097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190773.38423933674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14979407.821397223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-1113590</v>
      </c>
      <c r="D21" s="39" t="s">
        <v>31</v>
      </c>
      <c r="E21" s="11"/>
    </row>
    <row r="22" spans="1:5" ht="15" customHeight="1" x14ac:dyDescent="0.25">
      <c r="A22" s="11"/>
      <c r="B22" s="38" t="s">
        <v>135</v>
      </c>
      <c r="C22" s="34">
        <v>4900000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SUM(C17:C22)</f>
        <v>18765817.821397223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x14ac:dyDescent="0.25">
      <c r="A25" s="11"/>
      <c r="B25" s="11"/>
      <c r="C25" s="11"/>
      <c r="D25" s="11"/>
      <c r="E25" s="11"/>
    </row>
  </sheetData>
  <sheetProtection algorithmName="SHA-512" hashValue="0h8aK3qK7wx8+0IwOWxxlOfjMxAhFCuOQp+8MA6fiBIlUGxdaf39GixQV76skr5PQ44YXEdQK2WP9TZ+Y5WBqg==" saltValue="LPkR0uKEXUr9fRLoooO69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30667263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364004.34514599998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tillæg'!C17+'5.2. Varige tillæg'!E17+'5.3. Engangstillæg'!C15+'5.3. Engangstillæg'!E15</f>
        <v>3287420.6824034704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34318688.027549468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31646723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2671965.027549468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2719994</v>
      </c>
      <c r="D18" s="46" t="s">
        <v>31</v>
      </c>
      <c r="E18" s="11"/>
    </row>
    <row r="19" spans="1:5" ht="15" customHeight="1" x14ac:dyDescent="0.25">
      <c r="A19" s="11"/>
      <c r="B19" s="25" t="s">
        <v>144</v>
      </c>
      <c r="C19" s="41">
        <f>C15+C18</f>
        <v>5391959.027549468</v>
      </c>
      <c r="D19" s="27" t="s">
        <v>31</v>
      </c>
      <c r="E19" s="11"/>
    </row>
    <row r="20" spans="1:5" ht="49.5" customHeight="1" x14ac:dyDescent="0.25">
      <c r="A20" s="11"/>
      <c r="B20" s="49" t="s">
        <v>145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146</v>
      </c>
      <c r="C22" s="26"/>
      <c r="D22" s="27"/>
      <c r="E22" s="11"/>
    </row>
    <row r="23" spans="1:5" ht="27.95" customHeight="1" x14ac:dyDescent="0.25">
      <c r="A23" s="11"/>
      <c r="B23" s="52" t="s">
        <v>147</v>
      </c>
      <c r="C23" s="53">
        <f>100*2719994/(30564823+903089)</f>
        <v>8.6437066431353937</v>
      </c>
      <c r="D23" s="46" t="s">
        <v>148</v>
      </c>
      <c r="E23" s="11"/>
    </row>
    <row r="24" spans="1:5" ht="27.95" customHeight="1" x14ac:dyDescent="0.25">
      <c r="A24" s="11"/>
      <c r="B24" s="52" t="s">
        <v>149</v>
      </c>
      <c r="C24" s="53">
        <f>C19/C12*100</f>
        <v>15.711436938443132</v>
      </c>
      <c r="D24" s="46" t="s">
        <v>148</v>
      </c>
      <c r="E24" s="11"/>
    </row>
    <row r="25" spans="1:5" ht="56.25" customHeight="1" x14ac:dyDescent="0.25">
      <c r="A25" s="11"/>
      <c r="B25" s="49" t="s">
        <v>150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SkXxqkvk9vxD+6MqNTvJ/QRMQ8Pjm2LXtRMuy/xtYEhNFhK7h/6XMo6iAetVl8Pv/u9r3JNsngTdZLihNL5gEA==" saltValue="lOreD932xJplWK+ELSpCw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136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13581678.846691063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364004.34514599998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-161037.18799013269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913922.03005505144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14698568.033901982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-847332.60882371292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69" t="s">
        <v>135</v>
      </c>
      <c r="C23" s="65">
        <v>9400000</v>
      </c>
      <c r="D23" s="70" t="s">
        <v>31</v>
      </c>
      <c r="E23" s="54"/>
    </row>
    <row r="24" spans="1:5" ht="15" customHeight="1" x14ac:dyDescent="0.25">
      <c r="A24" s="54"/>
      <c r="B24" s="56" t="s">
        <v>155</v>
      </c>
      <c r="C24" s="75">
        <v>23251235.425078269</v>
      </c>
      <c r="D24" s="58" t="s">
        <v>31</v>
      </c>
      <c r="E24" s="54"/>
    </row>
    <row r="25" spans="1:5" ht="30" customHeight="1" x14ac:dyDescent="0.25">
      <c r="A25" s="54"/>
      <c r="B25" s="76" t="s">
        <v>137</v>
      </c>
      <c r="C25" s="76"/>
      <c r="D25" s="76"/>
      <c r="E25" s="54"/>
    </row>
    <row r="26" spans="1:5" ht="15" customHeight="1" x14ac:dyDescent="0.25">
      <c r="A26" s="54"/>
      <c r="B26" s="54"/>
      <c r="C26" s="54"/>
      <c r="D26" s="54"/>
      <c r="E26" s="54"/>
    </row>
  </sheetData>
  <sheetProtection algorithmName="SHA-512" hashValue="R0KHIN6+EdOv911v1THo1S9aDNqNO1a1/g/EfjqjU59iFTUYc81XEFo0M5YvkeRiMvNrPLS2qb/+l+OvFoDx3Q==" saltValue="IOn7YD/eHKEF7Q3t9MAKSw==" spinCount="100000" sheet="1" objects="1" scenarios="1"/>
  <mergeCells count="2">
    <mergeCell ref="B3:D5"/>
    <mergeCell ref="B25:D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8585697.6776939258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-171713.95355387853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tillæg'!C17)*(1+'8. Nøgletal'!C9)*(1-'8. Nøgletal'!C19)+'5.6 Anlægsprojekter'!C12-'6. Bortfald'!C12+'7. Tilknyttet virksomhed'!C12</f>
        <v>244591.83931000001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8658575.5634500477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-173171.51126900097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8370607.9287795136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tillæg'!E17)*(1+'8. Nøgletal'!C9)*(1-'8. Nøgletal'!C14)+'5.6 Anlægsprojekter'!E12-'6. Bortfald'!E12+'7. Tilknyttet virksomhed'!E12</f>
        <v>201538.16409999999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8572146.0928795133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-173171.51126900097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oGCmx4PlfW8/HlTtzQauLJtBOi+TvkM187Cx0vSJ7fhr1meIPUIWON3e06vt5odOytcluWXSBYxCSDIFeYZpCA==" saltValue="WmMRhorUv6zrfpeuTmkIO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138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139</v>
      </c>
      <c r="C10" s="33">
        <f>'5.1.a. § 10-tillæg'!E10</f>
        <v>4424.9290016199957</v>
      </c>
      <c r="D10" s="46" t="s">
        <v>31</v>
      </c>
      <c r="E10" s="11"/>
    </row>
    <row r="11" spans="1:5" ht="28.5" customHeight="1" x14ac:dyDescent="0.25">
      <c r="A11" s="11"/>
      <c r="B11" s="94" t="s">
        <v>140</v>
      </c>
      <c r="C11" s="33">
        <f>'5.1.a. § 10-tillæg'!E11</f>
        <v>2464019.7534018504</v>
      </c>
      <c r="D11" s="46" t="s">
        <v>31</v>
      </c>
      <c r="E11" s="11"/>
    </row>
    <row r="12" spans="1:5" ht="15" customHeight="1" x14ac:dyDescent="0.25">
      <c r="A12" s="11"/>
      <c r="B12" s="94" t="s">
        <v>141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5" t="s">
        <v>142</v>
      </c>
      <c r="C13" s="33">
        <f>'5.1.a. § 10-tillæg'!E13</f>
        <v>0</v>
      </c>
      <c r="D13" s="46" t="s">
        <v>31</v>
      </c>
      <c r="E13" s="11"/>
    </row>
    <row r="14" spans="1:5" ht="15" customHeight="1" x14ac:dyDescent="0.25">
      <c r="A14" s="11"/>
      <c r="B14" s="95"/>
      <c r="C14" s="96"/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2468444.6824034704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sESYMCRyNoImX7sWoQOy+5+lL6z8io/vBPmk0pJikQypPwIThPmz2UZJ24HmAVQJ8KqF5Aa6VS7j5DkMW5JTTw==" saltValue="C1ffUnDUN9qekQzAAzwprQ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4" t="s">
        <v>138</v>
      </c>
      <c r="C9" s="33">
        <v>10429246.460943149</v>
      </c>
      <c r="D9" s="33">
        <v>9625518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139</v>
      </c>
      <c r="C10" s="33">
        <v>79933.070998380004</v>
      </c>
      <c r="D10" s="33">
        <v>84358</v>
      </c>
      <c r="E10" s="33">
        <f t="shared" ref="E10:E19" si="0">MAX(D10-C10,0)</f>
        <v>4424.9290016199957</v>
      </c>
      <c r="F10" s="46" t="s">
        <v>31</v>
      </c>
      <c r="G10" s="11"/>
    </row>
    <row r="11" spans="1:7" ht="42" customHeight="1" x14ac:dyDescent="0.25">
      <c r="A11" s="11"/>
      <c r="B11" s="94" t="s">
        <v>140</v>
      </c>
      <c r="C11" s="33">
        <v>7188240.2465981496</v>
      </c>
      <c r="D11" s="33">
        <v>9652260</v>
      </c>
      <c r="E11" s="33">
        <f t="shared" si="0"/>
        <v>2464019.7534018504</v>
      </c>
      <c r="F11" s="46" t="s">
        <v>31</v>
      </c>
      <c r="G11" s="11"/>
    </row>
    <row r="12" spans="1:7" ht="15" customHeight="1" x14ac:dyDescent="0.25">
      <c r="A12" s="11"/>
      <c r="B12" s="94" t="s">
        <v>141</v>
      </c>
      <c r="C12" s="33">
        <v>37569.74858467</v>
      </c>
      <c r="D12" s="33">
        <v>12960</v>
      </c>
      <c r="E12" s="33">
        <f t="shared" si="0"/>
        <v>0</v>
      </c>
      <c r="F12" s="46" t="s">
        <v>31</v>
      </c>
      <c r="G12" s="11"/>
    </row>
    <row r="13" spans="1:7" ht="15" customHeight="1" x14ac:dyDescent="0.25">
      <c r="A13" s="11"/>
      <c r="B13" s="95" t="s">
        <v>142</v>
      </c>
      <c r="C13" s="33">
        <v>197776.98928842999</v>
      </c>
      <c r="D13" s="33">
        <v>180000</v>
      </c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104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DF7iOz9+i5D662oobv9rvDkMrdfnkWKbYkNqtZr1r77JA+ArmnNF0M+vdrx3Kwpiu6n5IZKGCvPlxMFdBCbHDg==" saltValue="9O8d/nBhz+xftb4nMLjpnA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151</v>
      </c>
      <c r="C10" s="33">
        <v>0</v>
      </c>
      <c r="D10" s="46" t="s">
        <v>31</v>
      </c>
      <c r="E10" s="33">
        <v>29394</v>
      </c>
      <c r="F10" s="46" t="s">
        <v>31</v>
      </c>
      <c r="G10" s="11"/>
    </row>
    <row r="11" spans="1:7" ht="15" customHeight="1" x14ac:dyDescent="0.25">
      <c r="A11" s="11"/>
      <c r="B11" s="115" t="s">
        <v>152</v>
      </c>
      <c r="C11" s="33">
        <v>0</v>
      </c>
      <c r="D11" s="46" t="s">
        <v>31</v>
      </c>
      <c r="E11" s="33">
        <v>49546</v>
      </c>
      <c r="F11" s="46" t="s">
        <v>31</v>
      </c>
      <c r="G11" s="11"/>
    </row>
    <row r="12" spans="1:7" ht="15" customHeight="1" x14ac:dyDescent="0.25">
      <c r="A12" s="11"/>
      <c r="B12" s="115" t="s">
        <v>153</v>
      </c>
      <c r="C12" s="33">
        <v>234065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115" t="s">
        <v>156</v>
      </c>
      <c r="C13" s="33"/>
      <c r="D13" s="46" t="s">
        <v>31</v>
      </c>
      <c r="E13" s="33">
        <v>110067</v>
      </c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25" t="s">
        <v>105</v>
      </c>
      <c r="C17" s="97">
        <f>SUM(C10:C16)</f>
        <v>234065</v>
      </c>
      <c r="D17" s="98" t="s">
        <v>31</v>
      </c>
      <c r="E17" s="97">
        <f>SUM(E10:E16)</f>
        <v>189007</v>
      </c>
      <c r="F17" s="98" t="s">
        <v>31</v>
      </c>
      <c r="G17" s="11"/>
    </row>
    <row r="18" spans="1:7" ht="15" customHeight="1" x14ac:dyDescent="0.25">
      <c r="A18" s="11"/>
      <c r="B18" s="115" t="s">
        <v>35</v>
      </c>
      <c r="C18" s="33">
        <f>-C17*'8. Nøgletal'!C23</f>
        <v>0</v>
      </c>
      <c r="D18" s="46" t="s">
        <v>31</v>
      </c>
      <c r="E18" s="33">
        <f>-E17*'8. Nøgletal'!C23</f>
        <v>0</v>
      </c>
      <c r="F18" s="46" t="s">
        <v>31</v>
      </c>
      <c r="G18" s="11"/>
    </row>
    <row r="19" spans="1:7" ht="15" customHeight="1" x14ac:dyDescent="0.25">
      <c r="A19" s="11"/>
      <c r="B19" s="115" t="s">
        <v>36</v>
      </c>
      <c r="C19" s="33">
        <f>-C17*'8. Nøgletal'!C19</f>
        <v>-4681.3</v>
      </c>
      <c r="D19" s="46" t="s">
        <v>31</v>
      </c>
      <c r="E19" s="33">
        <f>-E17*'8. Nøgletal'!C14</f>
        <v>0</v>
      </c>
      <c r="F19" s="46" t="s">
        <v>31</v>
      </c>
      <c r="G19" s="11"/>
    </row>
    <row r="20" spans="1:7" ht="15" customHeight="1" x14ac:dyDescent="0.25">
      <c r="A20" s="11"/>
      <c r="B20" s="115" t="s">
        <v>37</v>
      </c>
      <c r="C20" s="33">
        <f>SUM(C17:C19)*'8. Nøgletal'!C9</f>
        <v>15208.13931</v>
      </c>
      <c r="D20" s="46" t="s">
        <v>31</v>
      </c>
      <c r="E20" s="33">
        <f>SUM(E17:E19)*'8. Nøgletal'!C9</f>
        <v>12531.1641</v>
      </c>
      <c r="F20" s="46" t="s">
        <v>31</v>
      </c>
      <c r="G20" s="11"/>
    </row>
    <row r="21" spans="1:7" ht="26.25" customHeight="1" x14ac:dyDescent="0.25">
      <c r="A21" s="11"/>
      <c r="B21" s="105" t="s">
        <v>106</v>
      </c>
      <c r="C21" s="97">
        <f>SUM(C17:C20)</f>
        <v>244591.83931000001</v>
      </c>
      <c r="D21" s="98" t="s">
        <v>31</v>
      </c>
      <c r="E21" s="97">
        <f>SUM(E17:E20)</f>
        <v>201538.16409999999</v>
      </c>
      <c r="F21" s="98" t="s">
        <v>31</v>
      </c>
      <c r="G21" s="11"/>
    </row>
    <row r="22" spans="1:7" ht="15" customHeight="1" x14ac:dyDescent="0.25">
      <c r="A22" s="11"/>
      <c r="B22" s="11"/>
      <c r="C22" s="11"/>
      <c r="D22" s="11"/>
      <c r="E22" s="11"/>
      <c r="F22" s="11"/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</sheetData>
  <sheetProtection algorithmName="SHA-512" hashValue="D/TRQhK5wRki2HjOlGqDrHTFENyhMYVb5iaLK5SDUr+esptjosvxCH3mt/T3mTI/dSZUbMFlenWU/3S5rqnfPA==" saltValue="3RUzk9IfGwS9BbO5o5AFL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154</v>
      </c>
      <c r="C10" s="33">
        <v>0</v>
      </c>
      <c r="D10" s="46" t="s">
        <v>31</v>
      </c>
      <c r="E10" s="33">
        <v>294509</v>
      </c>
      <c r="F10" s="46" t="s">
        <v>31</v>
      </c>
      <c r="G10" s="11"/>
    </row>
    <row r="11" spans="1:7" ht="15" customHeight="1" x14ac:dyDescent="0.25">
      <c r="A11" s="11"/>
      <c r="B11" s="115" t="s">
        <v>151</v>
      </c>
      <c r="C11" s="33">
        <v>0</v>
      </c>
      <c r="D11" s="46" t="s">
        <v>31</v>
      </c>
      <c r="E11" s="33">
        <v>26910</v>
      </c>
      <c r="F11" s="46" t="s">
        <v>31</v>
      </c>
      <c r="G11" s="11"/>
    </row>
    <row r="12" spans="1:7" ht="15" customHeight="1" x14ac:dyDescent="0.25">
      <c r="A12" s="11"/>
      <c r="B12" s="115" t="s">
        <v>152</v>
      </c>
      <c r="C12" s="33">
        <v>0</v>
      </c>
      <c r="D12" s="46" t="s">
        <v>31</v>
      </c>
      <c r="E12" s="33">
        <v>60709</v>
      </c>
      <c r="F12" s="46" t="s">
        <v>31</v>
      </c>
      <c r="G12" s="11"/>
    </row>
    <row r="13" spans="1:7" ht="15" customHeight="1" x14ac:dyDescent="0.25">
      <c r="A13" s="11"/>
      <c r="B13" s="115" t="s">
        <v>156</v>
      </c>
      <c r="C13" s="33"/>
      <c r="D13" s="46" t="s">
        <v>31</v>
      </c>
      <c r="E13" s="33">
        <v>13776</v>
      </c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25" t="s">
        <v>107</v>
      </c>
      <c r="C15" s="97">
        <f>SUM(C10:C14)</f>
        <v>0</v>
      </c>
      <c r="D15" s="98" t="s">
        <v>31</v>
      </c>
      <c r="E15" s="97">
        <f>SUM(E10:E14)</f>
        <v>395904</v>
      </c>
      <c r="F15" s="98" t="s">
        <v>31</v>
      </c>
      <c r="G15" s="11"/>
    </row>
    <row r="16" spans="1:7" ht="15" customHeight="1" x14ac:dyDescent="0.25">
      <c r="A16" s="11"/>
      <c r="B16" s="11"/>
      <c r="C16" s="11"/>
      <c r="D16" s="11"/>
      <c r="E16" s="11"/>
      <c r="F16" s="11"/>
      <c r="G16" s="11"/>
    </row>
    <row r="17" spans="1:7" ht="15" customHeight="1" x14ac:dyDescent="0.25">
      <c r="A17" s="11"/>
      <c r="B17" s="116"/>
      <c r="C17" s="116"/>
      <c r="D17" s="116"/>
      <c r="E17" s="116"/>
      <c r="F17" s="116"/>
      <c r="G17" s="11"/>
    </row>
  </sheetData>
  <sheetProtection algorithmName="SHA-512" hashValue="86W6gxvJjfvGeVsLMjf9lGHonvUFnFEEzW2uw3L5dg8RN+M01GG0V44wmvET4MxhDW5pRDv4sJZVxjijr/zizQ==" saltValue="/Gw9aMHSmiwrJV2AZMMr8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SaV7HKeGGo1Lg5kldwkz0vFeNSO7R4MkqbARb6j/97FdHnPPWJNnerCvKQ8CsOwytVdLzYuedUBlZVa1gcMQBw==" saltValue="EHVa1h+swHuXWq0GgSGPB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143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u2Ai9F+gqv6CsBRm9xM/C2ezH1QpmLNuIf6VDPV2qrfsgFKsrMb/aAcCc6WApcbdWkRTZpFVSkI07MrXAR1Kfw==" saltValue="cEls2L+V1c6GmQhCueU/z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HB0g+vWgTPO+G5kWzTGOMwdBjChLOjvcRY3mHj3y5+nGMpYc+4LsVckc4fwSwTSU0OAv2FUzWuDicVVybGdriQ==" saltValue="71OA79iuZ38RAh9QazTK2w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zvvhViKWnrv8Vn3rTOo7BvS4fYbZI/2zgY3lpbACt3z11fmKY8pd2ELojeOp5+DbvWivk9rhok5MRaOpJpRkwA==" saltValue="LO8zIr5PYv/E9cgGo8e97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Vmhf9iz3/MAtk81o8PTIrrkw+Let+QnDE2BFh3t2F6dIHgIW2HFjnVjPb0HHIlHwLxJI1G/Th1rlBIo3WIOYfg==" saltValue="tcgcrfkbQl/q1dA4YUX90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1.2076311355598101E-2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C6hDH3/pIK1bf3nwpfKgetk2u5UvolJ2a+7CqDvvYaccEqk2QmKSYM+N2lFrn6oeGWvN5rhOmb9+ekjYp6KxDA==" saltValue="WkqU0Xtg2abfBvoEYhpqbA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2026-10-08T08:47:26Z</dcterms:modified>
</cp:coreProperties>
</file>