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17\"/>
    </mc:Choice>
  </mc:AlternateContent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B7" i="12" l="1"/>
  <c r="G3" i="20"/>
  <c r="B8" i="12" s="1"/>
  <c r="D3" i="15" l="1"/>
  <c r="D4" i="15"/>
  <c r="D2" i="15"/>
  <c r="C2" i="27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E3" i="20" l="1"/>
  <c r="B6" i="12" s="1"/>
  <c r="F5" i="24"/>
  <c r="F4" i="24"/>
  <c r="I5" i="24"/>
  <c r="I4" i="24"/>
  <c r="G5" i="24"/>
  <c r="H5" i="24"/>
  <c r="H4" i="24"/>
  <c r="L3" i="24" s="1"/>
  <c r="G4" i="24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<sst xmlns="http://schemas.openxmlformats.org/spreadsheetml/2006/main" count="109" uniqueCount="75">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</sst>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\(#,##0.00\);#,##0.00_)"/>
    <numFmt numFmtId="171" formatCode="#,##0_);\(#,##0\);0_);@"/>
    <numFmt numFmtId="172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43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1" fontId="32" fillId="0" borderId="0"/>
    <xf numFmtId="171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4.25" zeroHeight="1" x14ac:dyDescent="0.45"/>
  <cols>
    <col min="1" max="1" width="71.1328125" bestFit="1" customWidth="1"/>
    <col min="2" max="2" width="15.73046875" customWidth="1"/>
    <col min="3" max="3" width="9.1328125" customWidth="1"/>
    <col min="4" max="16384" width="9.1328125" hidden="1"/>
  </cols>
  <sheetData>
    <row r="1" spans="1:3" s="24" customFormat="1" ht="14.65" thickBot="1" x14ac:dyDescent="0.5">
      <c r="A1" s="18" t="s">
        <v>6</v>
      </c>
      <c r="B1" s="18" t="s">
        <v>7</v>
      </c>
    </row>
    <row r="2" spans="1:3" x14ac:dyDescent="0.45">
      <c r="A2" s="4" t="s">
        <v>5</v>
      </c>
      <c r="B2" s="35">
        <f>'Faktiske driftsomkostninger'!K2</f>
        <v>10582886.259827999</v>
      </c>
      <c r="C2" t="s">
        <v>11</v>
      </c>
    </row>
    <row r="3" spans="1:3" s="2" customFormat="1" x14ac:dyDescent="0.45">
      <c r="A3" s="5" t="s">
        <v>8</v>
      </c>
      <c r="B3" s="36">
        <f>'Miljø- og servicemål'!E3</f>
        <v>332140.46293599997</v>
      </c>
      <c r="C3" t="s">
        <v>11</v>
      </c>
    </row>
    <row r="4" spans="1:3" s="2" customFormat="1" x14ac:dyDescent="0.45">
      <c r="A4" s="5" t="s">
        <v>9</v>
      </c>
      <c r="B4" s="36">
        <f>'Revisorerklæringer mm.'!H3</f>
        <v>162497.03155199997</v>
      </c>
      <c r="C4" t="s">
        <v>11</v>
      </c>
    </row>
    <row r="5" spans="1:3" s="26" customFormat="1" x14ac:dyDescent="0.45">
      <c r="A5" s="3" t="s">
        <v>12</v>
      </c>
      <c r="B5" s="48">
        <f>SUM(B2:B4)</f>
        <v>11077523.754316</v>
      </c>
      <c r="C5" s="61" t="s">
        <v>11</v>
      </c>
    </row>
    <row r="6" spans="1:3" x14ac:dyDescent="0.45">
      <c r="A6" s="47" t="s">
        <v>0</v>
      </c>
      <c r="B6" s="38">
        <f>Investeringer!E3</f>
        <v>8279591.6141012842</v>
      </c>
      <c r="C6" s="23" t="s">
        <v>11</v>
      </c>
    </row>
    <row r="7" spans="1:3" x14ac:dyDescent="0.45">
      <c r="A7" s="4" t="s">
        <v>1</v>
      </c>
      <c r="B7" s="35">
        <f>Investeringer!F3</f>
        <v>1710436.0508076046</v>
      </c>
      <c r="C7" t="s">
        <v>11</v>
      </c>
    </row>
    <row r="8" spans="1:3" x14ac:dyDescent="0.45">
      <c r="A8" s="4" t="s">
        <v>2</v>
      </c>
      <c r="B8" s="35">
        <f>Investeringer!G3</f>
        <v>440583.33333333337</v>
      </c>
      <c r="C8" t="s">
        <v>11</v>
      </c>
    </row>
    <row r="9" spans="1:3" s="22" customFormat="1" x14ac:dyDescent="0.45">
      <c r="A9" s="4" t="s">
        <v>4</v>
      </c>
      <c r="B9" s="35">
        <f>'Finansielle omkostninger'!M3</f>
        <v>8</v>
      </c>
      <c r="C9" t="s">
        <v>11</v>
      </c>
    </row>
    <row r="10" spans="1:3" s="22" customFormat="1" x14ac:dyDescent="0.45">
      <c r="A10" s="3" t="s">
        <v>47</v>
      </c>
      <c r="B10" s="48">
        <f>SUM(B6:B9)</f>
        <v>10430618.998242224</v>
      </c>
      <c r="C10" s="61" t="s">
        <v>11</v>
      </c>
    </row>
    <row r="11" spans="1:3" s="22" customFormat="1" x14ac:dyDescent="0.45">
      <c r="A11" s="4" t="s">
        <v>10</v>
      </c>
      <c r="B11" s="35">
        <f>'Ikke-påvirkelige omkostninger'!M2</f>
        <v>17098548</v>
      </c>
      <c r="C11" t="s">
        <v>11</v>
      </c>
    </row>
    <row r="12" spans="1:3" s="22" customFormat="1" x14ac:dyDescent="0.45">
      <c r="A12" s="3" t="s">
        <v>69</v>
      </c>
      <c r="B12" s="48">
        <f>SUM(B11:B11)</f>
        <v>17098548</v>
      </c>
      <c r="C12" s="61" t="s">
        <v>11</v>
      </c>
    </row>
    <row r="13" spans="1:3" x14ac:dyDescent="0.45">
      <c r="A13" s="1"/>
      <c r="B13" s="35"/>
    </row>
    <row r="14" spans="1:3" ht="14.65" thickBot="1" x14ac:dyDescent="0.5">
      <c r="A14" s="27" t="s">
        <v>58</v>
      </c>
      <c r="B14" s="37">
        <f>SUM(B5,B10,B12)</f>
        <v>38606690.752558224</v>
      </c>
      <c r="C14" s="27" t="s">
        <v>3</v>
      </c>
    </row>
    <row r="15" spans="1:3" ht="14.65" thickTop="1" x14ac:dyDescent="0.45"/>
    <row r="16" spans="1:3" ht="14.65" thickBot="1" x14ac:dyDescent="0.5">
      <c r="A16" s="27" t="s">
        <v>51</v>
      </c>
      <c r="B16" s="37">
        <f>B14*Pristalsregulering!C8*Pristalsregulering!C9</f>
        <v>38948427.141360268</v>
      </c>
      <c r="C16" s="27" t="s">
        <v>3</v>
      </c>
    </row>
    <row r="17" spans="2:2" ht="14.65" hidden="1" thickTop="1" x14ac:dyDescent="0.45">
      <c r="B17" s="60"/>
    </row>
    <row r="18" spans="2:2" hidden="1" x14ac:dyDescent="0.45"/>
    <row r="19" spans="2:2" hidden="1" x14ac:dyDescent="0.45"/>
    <row r="20" spans="2:2" hidden="1" x14ac:dyDescent="0.45"/>
    <row r="21" spans="2:2" hidden="1" x14ac:dyDescent="0.45"/>
    <row r="22" spans="2:2" hidden="1" x14ac:dyDescent="0.45"/>
    <row r="23" spans="2:2" hidden="1" x14ac:dyDescent="0.45"/>
    <row r="24" spans="2:2" hidden="1" x14ac:dyDescent="0.45"/>
    <row r="25" spans="2:2" hidden="1" x14ac:dyDescent="0.45"/>
    <row r="26" spans="2:2" hidden="1" x14ac:dyDescent="0.45"/>
    <row r="27" spans="2:2" hidden="1" x14ac:dyDescent="0.45"/>
    <row r="28" spans="2:2" hidden="1" x14ac:dyDescent="0.45"/>
    <row r="29" spans="2:2" hidden="1" x14ac:dyDescent="0.45"/>
    <row r="30" spans="2:2" hidden="1" x14ac:dyDescent="0.45"/>
    <row r="31" spans="2:2" hidden="1" x14ac:dyDescent="0.45"/>
    <row r="32" spans="2:2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4.25" zeroHeight="1" x14ac:dyDescent="0.45"/>
  <cols>
    <col min="1" max="1" width="5" style="22" bestFit="1" customWidth="1"/>
    <col min="2" max="3" width="15.73046875" style="35" customWidth="1"/>
    <col min="4" max="4" width="22.73046875" style="35" customWidth="1"/>
    <col min="5" max="9" width="15.73046875" style="35" customWidth="1"/>
    <col min="10" max="10" width="29.86328125" style="35" customWidth="1"/>
    <col min="11" max="11" width="44.1328125" style="35" customWidth="1"/>
    <col min="12" max="12" width="0" hidden="1" customWidth="1"/>
    <col min="13" max="16384" width="9.1328125" hidden="1"/>
  </cols>
  <sheetData>
    <row r="1" spans="1:11" s="59" customFormat="1" ht="43.15" thickBot="1" x14ac:dyDescent="0.5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4.65" thickTop="1" x14ac:dyDescent="0.45">
      <c r="A2" s="28">
        <v>2015</v>
      </c>
      <c r="B2" s="49">
        <v>11734317</v>
      </c>
      <c r="C2" s="49">
        <v>0</v>
      </c>
      <c r="D2" s="49">
        <f>B2+C2</f>
        <v>11734317</v>
      </c>
      <c r="E2" s="50">
        <f>D2</f>
        <v>11734317</v>
      </c>
      <c r="F2" s="49">
        <v>11577274.326065969</v>
      </c>
      <c r="G2" s="49">
        <v>0</v>
      </c>
      <c r="H2" s="49">
        <f>F2-G2</f>
        <v>11577274.326065969</v>
      </c>
      <c r="I2" s="49">
        <f>AVERAGEIF(E2:E4,"&lt;&gt;0")</f>
        <v>10582886.259827999</v>
      </c>
      <c r="J2" s="49">
        <v>9688791.0114848409</v>
      </c>
      <c r="K2" s="39">
        <f>IF(H2&gt;I2,IF(I2&gt;J2,I2,J2),H2)</f>
        <v>10582886.259827999</v>
      </c>
    </row>
    <row r="3" spans="1:11" s="23" customFormat="1" x14ac:dyDescent="0.45">
      <c r="A3" s="28">
        <v>2014</v>
      </c>
      <c r="B3" s="49">
        <v>9633156</v>
      </c>
      <c r="C3" s="49"/>
      <c r="D3" s="49">
        <f t="shared" ref="D3:D4" si="0">B3+C3</f>
        <v>9633156</v>
      </c>
      <c r="E3" s="50">
        <f>D3*Pristalsregulering!C7</f>
        <v>9640862.5247999988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45">
      <c r="A4" s="28">
        <v>2013</v>
      </c>
      <c r="B4" s="49">
        <v>10212007</v>
      </c>
      <c r="C4" s="49"/>
      <c r="D4" s="49">
        <f t="shared" si="0"/>
        <v>10212007</v>
      </c>
      <c r="E4" s="50">
        <f>D4*Pristalsregulering!$C$6*Pristalsregulering!$C$7</f>
        <v>10373479.254683997</v>
      </c>
      <c r="F4" s="49"/>
      <c r="G4" s="49"/>
      <c r="H4" s="49">
        <f t="shared" si="1"/>
        <v>0</v>
      </c>
      <c r="I4" s="49"/>
      <c r="J4" s="49"/>
    </row>
    <row r="5" spans="1:11" hidden="1" x14ac:dyDescent="0.45"/>
    <row r="6" spans="1:11" hidden="1" x14ac:dyDescent="0.4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4.25" zeroHeight="1" x14ac:dyDescent="0.45"/>
  <cols>
    <col min="1" max="1" width="12.265625" customWidth="1"/>
    <col min="2" max="2" width="30.73046875" customWidth="1"/>
    <col min="3" max="4" width="30.73046875" style="75" customWidth="1"/>
    <col min="5" max="5" width="30.73046875" style="55" customWidth="1"/>
    <col min="6" max="6" width="9.1328125" hidden="1" customWidth="1"/>
    <col min="7" max="117" width="0" hidden="1" customWidth="1"/>
    <col min="118" max="118" width="9.1328125" hidden="1" customWidth="1"/>
    <col min="119" max="229" width="0" hidden="1" customWidth="1"/>
    <col min="230" max="230" width="9.1328125" hidden="1" customWidth="1"/>
    <col min="231" max="341" width="0" hidden="1" customWidth="1"/>
    <col min="342" max="16384" width="9.1328125" hidden="1"/>
  </cols>
  <sheetData>
    <row r="1" spans="1:5" s="27" customFormat="1" ht="14.65" thickBot="1" x14ac:dyDescent="0.5">
      <c r="A1" s="9"/>
      <c r="B1" s="33" t="s">
        <v>72</v>
      </c>
      <c r="C1" s="72" t="s">
        <v>73</v>
      </c>
      <c r="D1" s="72" t="s">
        <v>74</v>
      </c>
      <c r="E1" s="62"/>
    </row>
    <row r="2" spans="1:5" ht="14.65" thickTop="1" x14ac:dyDescent="0.4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45">
      <c r="A3" s="28">
        <v>2016</v>
      </c>
      <c r="B3" s="71"/>
      <c r="C3" s="74">
        <f>B3</f>
        <v>0</v>
      </c>
      <c r="D3" s="74">
        <f>IF(C4=0,0,AVERAGEIF(C4:C6,"&lt;&gt;0"))+C3</f>
        <v>332140.46293599997</v>
      </c>
      <c r="E3" s="56">
        <f>SUM(D3:D3)</f>
        <v>332140.46293599997</v>
      </c>
    </row>
    <row r="4" spans="1:5" x14ac:dyDescent="0.45">
      <c r="A4" s="28">
        <v>2015</v>
      </c>
      <c r="B4" s="35">
        <v>264738</v>
      </c>
      <c r="C4" s="74">
        <f>B4</f>
        <v>264738</v>
      </c>
      <c r="D4" s="74"/>
      <c r="E4" s="54"/>
    </row>
    <row r="5" spans="1:5" x14ac:dyDescent="0.45">
      <c r="A5" s="28">
        <v>2014</v>
      </c>
      <c r="B5" s="35">
        <v>341507</v>
      </c>
      <c r="C5" s="74">
        <f>B5*Pristalsregulering!$C$7</f>
        <v>341780.20559999999</v>
      </c>
      <c r="D5" s="74"/>
      <c r="E5" s="45"/>
    </row>
    <row r="6" spans="1:5" x14ac:dyDescent="0.45">
      <c r="A6" s="28">
        <v>2013</v>
      </c>
      <c r="B6" s="35">
        <v>383834</v>
      </c>
      <c r="C6" s="74">
        <f>B6*Pristalsregulering!$C$7*Pristalsregulering!$C$6</f>
        <v>389903.18320799997</v>
      </c>
      <c r="D6" s="74"/>
      <c r="E6" s="45"/>
    </row>
    <row r="7" spans="1:5" hidden="1" x14ac:dyDescent="0.45"/>
    <row r="8" spans="1:5" hidden="1" x14ac:dyDescent="0.45"/>
    <row r="9" spans="1:5" hidden="1" x14ac:dyDescent="0.4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4.25" zeroHeight="1" x14ac:dyDescent="0.45"/>
  <cols>
    <col min="1" max="1" width="5" style="25" bestFit="1" customWidth="1"/>
    <col min="2" max="2" width="16.1328125" style="25" bestFit="1" customWidth="1"/>
    <col min="3" max="3" width="24.265625" style="25" bestFit="1" customWidth="1"/>
    <col min="4" max="4" width="15.73046875" style="25" customWidth="1"/>
    <col min="5" max="5" width="16.1328125" style="25" bestFit="1" customWidth="1"/>
    <col min="6" max="6" width="24.265625" style="25" bestFit="1" customWidth="1"/>
    <col min="7" max="8" width="15.73046875" style="25" customWidth="1"/>
    <col min="9" max="9" width="9.1328125" style="25" hidden="1" customWidth="1"/>
    <col min="10" max="16384" width="9.1328125" style="25" hidden="1"/>
  </cols>
  <sheetData>
    <row r="1" spans="1:8" ht="14.65" thickBot="1" x14ac:dyDescent="0.5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4.65" thickTop="1" x14ac:dyDescent="0.4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45">
      <c r="A3" s="31">
        <v>2015</v>
      </c>
      <c r="B3" s="41">
        <v>33504</v>
      </c>
      <c r="C3" s="42">
        <v>155280</v>
      </c>
      <c r="D3" s="42">
        <v>0</v>
      </c>
      <c r="E3" s="41">
        <f>B3</f>
        <v>33504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162497.03155199997</v>
      </c>
    </row>
    <row r="4" spans="1:8" x14ac:dyDescent="0.45">
      <c r="A4" s="31">
        <v>2014</v>
      </c>
      <c r="B4" s="41">
        <v>33198</v>
      </c>
      <c r="C4" s="42">
        <v>117600</v>
      </c>
      <c r="D4" s="42">
        <v>0</v>
      </c>
      <c r="E4" s="41">
        <f>B4*Pristalsregulering!$C$7</f>
        <v>33224.558399999994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45">
      <c r="A5" s="31">
        <v>2013</v>
      </c>
      <c r="B5" s="41">
        <v>32688</v>
      </c>
      <c r="C5" s="42">
        <v>112800</v>
      </c>
      <c r="D5" s="42">
        <v>0</v>
      </c>
      <c r="E5" s="41">
        <f>B5*Pristalsregulering!$C$7*Pristalsregulering!$C$6</f>
        <v>33204.862655999998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45"/>
    <row r="7" spans="1:8" hidden="1" x14ac:dyDescent="0.4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4.25" zeroHeight="1" x14ac:dyDescent="0.45"/>
  <cols>
    <col min="1" max="1" width="9.1328125" style="22" customWidth="1"/>
    <col min="2" max="2" width="35.59765625" bestFit="1" customWidth="1"/>
    <col min="3" max="3" width="25.86328125" bestFit="1" customWidth="1"/>
    <col min="4" max="4" width="35" bestFit="1" customWidth="1"/>
    <col min="5" max="5" width="22.59765625" bestFit="1" customWidth="1"/>
    <col min="6" max="6" width="25.86328125" bestFit="1" customWidth="1"/>
    <col min="7" max="7" width="22" bestFit="1" customWidth="1"/>
    <col min="8" max="16384" width="9.1328125" hidden="1"/>
  </cols>
  <sheetData>
    <row r="1" spans="1:7" s="22" customFormat="1" ht="14.65" thickBot="1" x14ac:dyDescent="0.5">
      <c r="A1" s="70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4.65" thickTop="1" x14ac:dyDescent="0.4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45">
      <c r="A3" s="69">
        <v>2015</v>
      </c>
      <c r="B3" s="38">
        <v>7605033.0529701123</v>
      </c>
      <c r="C3" s="38">
        <v>1651090.9866666668</v>
      </c>
      <c r="D3" s="40">
        <v>440583.33333333337</v>
      </c>
      <c r="E3" s="35">
        <f>B3*Pristalsregulering!C2*Pristalsregulering!C3*Pristalsregulering!C4*Pristalsregulering!C5*Pristalsregulering!C6*Pristalsregulering!C7</f>
        <v>8279591.6141012842</v>
      </c>
      <c r="F3" s="35">
        <v>1710436.0508076046</v>
      </c>
      <c r="G3" s="35">
        <f>D3</f>
        <v>440583.33333333337</v>
      </c>
    </row>
    <row r="4" spans="1:7" s="22" customFormat="1" hidden="1" x14ac:dyDescent="0.45">
      <c r="A4" s="23"/>
      <c r="B4" s="23"/>
      <c r="C4" s="23"/>
      <c r="D4" s="23"/>
    </row>
    <row r="5" spans="1:7" s="26" customFormat="1" hidden="1" x14ac:dyDescent="0.45">
      <c r="A5" s="6"/>
      <c r="B5" s="6"/>
      <c r="C5" s="6"/>
      <c r="D5" s="32"/>
    </row>
    <row r="6" spans="1:7" hidden="1" x14ac:dyDescent="0.45">
      <c r="A6" s="25"/>
      <c r="B6" s="67"/>
      <c r="C6" s="42"/>
      <c r="D6" s="23"/>
    </row>
    <row r="7" spans="1:7" hidden="1" x14ac:dyDescent="0.4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A3" sqref="A3"/>
    </sheetView>
  </sheetViews>
  <sheetFormatPr defaultColWidth="0" defaultRowHeight="14.25" zeroHeight="1" x14ac:dyDescent="0.45"/>
  <cols>
    <col min="1" max="1" width="5" bestFit="1" customWidth="1"/>
    <col min="2" max="3" width="15.73046875" customWidth="1"/>
    <col min="4" max="4" width="18.1328125" bestFit="1" customWidth="1"/>
    <col min="5" max="5" width="15.73046875" style="28" customWidth="1"/>
    <col min="6" max="7" width="15.73046875" customWidth="1"/>
    <col min="8" max="8" width="18.1328125" bestFit="1" customWidth="1"/>
    <col min="9" max="9" width="15.73046875" style="28" customWidth="1"/>
    <col min="10" max="11" width="15.73046875" customWidth="1"/>
    <col min="12" max="12" width="15.73046875" style="28" customWidth="1"/>
    <col min="13" max="13" width="15.73046875" customWidth="1"/>
    <col min="14" max="18" width="0" hidden="1" customWidth="1"/>
    <col min="19" max="16384" width="9.1328125" hidden="1"/>
  </cols>
  <sheetData>
    <row r="1" spans="1:14" ht="14.65" thickBot="1" x14ac:dyDescent="0.5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4.65" thickTop="1" x14ac:dyDescent="0.4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45">
      <c r="A3" s="28">
        <v>2015</v>
      </c>
      <c r="B3" s="45">
        <v>0</v>
      </c>
      <c r="C3" s="38">
        <v>8</v>
      </c>
      <c r="D3" s="38">
        <v>0</v>
      </c>
      <c r="E3" s="40">
        <v>0</v>
      </c>
      <c r="F3" s="38">
        <f>B3</f>
        <v>0</v>
      </c>
      <c r="G3" s="38">
        <f>C3</f>
        <v>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</v>
      </c>
      <c r="L3" s="43">
        <f>AVERAGE(H3:H5)+AVERAGE(I3:I5)</f>
        <v>0</v>
      </c>
      <c r="M3" s="44">
        <f>SUM(J3:L3)</f>
        <v>8</v>
      </c>
      <c r="N3" s="23"/>
    </row>
    <row r="4" spans="1:14" x14ac:dyDescent="0.45">
      <c r="A4" s="28">
        <v>2014</v>
      </c>
      <c r="B4" s="45">
        <v>0</v>
      </c>
      <c r="C4" s="38">
        <v>164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164.13119999999998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4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algorithmName="SHA-512" hashValue="IYAxzx3Fo+EPcbphl9E9jCmyhzA3aEqc1XF22Rpgz6ixmRuZD3zqbg7vXy92UHQzHZ51hBD/wZz06TYInVM1gw==" saltValue="4Cc45WBFh43qSi6xFFRHiQ==" spinCount="100000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4.25" zeroHeight="1" x14ac:dyDescent="0.45"/>
  <cols>
    <col min="1" max="1" width="5" style="25" bestFit="1" customWidth="1"/>
    <col min="2" max="2" width="34.265625" style="25" bestFit="1" customWidth="1"/>
    <col min="3" max="3" width="24" style="25" bestFit="1" customWidth="1"/>
    <col min="4" max="4" width="16.3984375" style="25" bestFit="1" customWidth="1"/>
    <col min="5" max="5" width="23.73046875" style="25" bestFit="1" customWidth="1"/>
    <col min="6" max="6" width="15.73046875" style="25" customWidth="1"/>
    <col min="7" max="7" width="25" style="25" bestFit="1" customWidth="1"/>
    <col min="8" max="8" width="16.59765625" style="25" bestFit="1" customWidth="1"/>
    <col min="9" max="9" width="51.73046875" style="25" bestFit="1" customWidth="1"/>
    <col min="10" max="10" width="44.59765625" style="25" bestFit="1" customWidth="1"/>
    <col min="11" max="11" width="44.59765625" style="25" customWidth="1"/>
    <col min="12" max="12" width="16.86328125" style="31" bestFit="1" customWidth="1"/>
    <col min="13" max="13" width="15.73046875" style="25" customWidth="1"/>
    <col min="14" max="17" width="0" style="25" hidden="1" customWidth="1"/>
    <col min="18" max="16384" width="9.1328125" style="25" hidden="1"/>
  </cols>
  <sheetData>
    <row r="1" spans="1:13" s="21" customFormat="1" ht="14.65" thickBot="1" x14ac:dyDescent="0.5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4.65" thickTop="1" x14ac:dyDescent="0.45">
      <c r="A2" s="31">
        <v>2015</v>
      </c>
      <c r="B2" s="42">
        <v>32523</v>
      </c>
      <c r="C2" s="42">
        <v>223423</v>
      </c>
      <c r="D2" s="42">
        <v>117011</v>
      </c>
      <c r="E2" s="42">
        <v>0</v>
      </c>
      <c r="F2" s="42">
        <v>1370497</v>
      </c>
      <c r="G2" s="42">
        <v>15355094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17098548</v>
      </c>
    </row>
    <row r="3" spans="1:13" hidden="1" x14ac:dyDescent="0.4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4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4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4.25" zeroHeight="1" x14ac:dyDescent="0.45"/>
  <cols>
    <col min="1" max="1" width="20.59765625" style="22" bestFit="1" customWidth="1"/>
    <col min="2" max="2" width="12.3984375" style="22" bestFit="1" customWidth="1"/>
    <col min="3" max="3" width="15.3984375" style="22" bestFit="1" customWidth="1"/>
    <col min="4" max="4" width="0" style="22" hidden="1" customWidth="1"/>
    <col min="5" max="16384" width="9.1328125" style="22" hidden="1"/>
  </cols>
  <sheetData>
    <row r="1" spans="1:4" ht="14.65" thickBot="1" x14ac:dyDescent="0.5">
      <c r="A1" s="9" t="s">
        <v>13</v>
      </c>
      <c r="B1" s="10" t="s">
        <v>15</v>
      </c>
      <c r="C1" s="10" t="s">
        <v>16</v>
      </c>
      <c r="D1" s="23"/>
    </row>
    <row r="2" spans="1:4" ht="14.65" thickTop="1" x14ac:dyDescent="0.4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4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4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4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4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4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4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4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Katrine Stagaard</cp:lastModifiedBy>
  <dcterms:created xsi:type="dcterms:W3CDTF">2016-02-18T09:14:14Z</dcterms:created>
  <dcterms:modified xsi:type="dcterms:W3CDTF">2020-04-28T12:02:42Z</dcterms:modified>
</cp:coreProperties>
</file>