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Frederiksberg Spildevand AS (S024)\ØR2027\"/>
    </mc:Choice>
  </mc:AlternateContent>
  <xr:revisionPtr revIDLastSave="0" documentId="13_ncr:1_{6EFB6445-11B1-44E7-8912-50F87B456E7E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10-tillæg'!$A$1:$E$26</definedName>
    <definedName name="BlåBlok_51">'5.1.a. § 10-tillæg'!$A$1:$G$23</definedName>
    <definedName name="BlåBlok_52">'5.2. Varige tillæg'!$A$1:$G$24</definedName>
    <definedName name="BlåBlok_53">'5.3. Engangstillæg'!$A$1:$G$23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Engangstillæg'!$B$8:$F$21</definedName>
    <definedName name="EngTillæg_Tabel_Værdi">'5.3. Engangstillæg'!$B$21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10-tillæg'!$B$8:$D$19</definedName>
    <definedName name="PG10Tillæg_K_Tabel_Total">'5.1. § 10-tillæg'!$B$19</definedName>
    <definedName name="PG10Tillæg_ØR_Tabel">'5.1. § 10-tillæg'!$B$21:$D$24</definedName>
    <definedName name="PG10Tillæg_ØR_Tabel_SletDrik">'5.1. § 10-tillæg'!$B$22:$D$22</definedName>
    <definedName name="PG10Tillæg_ØR_Tabel_Total">'5.1. § 10-tillæg'!$B$24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10-tillæg'!$A$1:$E$26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Engangstillæg'!$A$1:$G$23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21" i="10"/>
  <c r="C21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4" i="7"/>
  <c r="C18" i="3" s="1"/>
  <c r="C16" i="6"/>
  <c r="C13" i="3" l="1"/>
  <c r="C9" i="7"/>
  <c r="C19" i="7" s="1"/>
  <c r="C11" i="4" s="1"/>
  <c r="C12" i="4" s="1"/>
  <c r="C15" i="4" s="1"/>
  <c r="C19" i="4" s="1"/>
  <c r="C24" i="4" s="1"/>
  <c r="C16" i="12"/>
  <c r="C21" i="3" s="1"/>
  <c r="C12" i="3"/>
  <c r="C12" i="11"/>
  <c r="C19" i="3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3" i="3" s="1"/>
</calcChain>
</file>

<file path=xl/sharedStrings.xml><?xml version="1.0" encoding="utf-8"?>
<sst xmlns="http://schemas.openxmlformats.org/spreadsheetml/2006/main" count="359" uniqueCount="165">
  <si>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</si>
  <si>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</si>
  <si>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</si>
  <si>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</si>
  <si>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</si>
  <si>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</si>
  <si>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</si>
  <si>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</si>
  <si>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</si>
  <si>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</si>
  <si>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</si>
  <si>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</si>
  <si>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</si>
  <si>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</si>
  <si>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</si>
  <si>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</si>
  <si>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</si>
  <si>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</si>
  <si>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</si>
  <si>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</si>
  <si>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</si>
  <si>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</si>
  <si>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</si>
  <si>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</si>
  <si>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</si>
  <si>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</si>
  <si>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</si>
  <si>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</si>
  <si>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</si>
  <si>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</si>
  <si>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</si>
  <si>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</si>
  <si>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</si>
  <si>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</si>
  <si>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</si>
  <si>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</si>
  <si>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</si>
  <si>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</si>
  <si>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</si>
  <si>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</si>
  <si>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</si>
  <si>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</si>
  <si>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</si>
  <si>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</si>
  <si>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</si>
  <si>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</si>
  <si>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</si>
  <si>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</si>
  <si>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</si>
  <si>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</si>
  <si>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</si>
  <si>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</si>
  <si>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</si>
  <si>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</si>
  <si>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</si>
  <si>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</si>
  <si>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</si>
  <si>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</si>
  <si>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</si>
  <si>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</si>
  <si>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</si>
  <si>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</si>
  <si>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</si>
  <si>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</si>
  <si>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</si>
  <si>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</si>
  <si>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</si>
  <si>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</si>
  <si>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</si>
  <si>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</si>
  <si>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</si>
  <si>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</si>
  <si>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</si>
  <si>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</si>
  <si>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</si>
  <si>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</si>
  <si>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</si>
  <si>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</si>
  <si>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</si>
  <si>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</si>
  <si>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</si>
  <si>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</si>
  <si>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</si>
  <si>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</si>
  <si>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</si>
  <si>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</si>
  <si>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</si>
  <si>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</si>
  <si>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</si>
  <si>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</si>
  <si>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</si>
  <si>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</si>
  <si>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</si>
  <si>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</si>
  <si>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</si>
  <si>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</si>
  <si>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</si>
  <si>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</si>
  <si>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</si>
  <si>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</si>
  <si>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</si>
  <si>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</si>
  <si>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</si>
  <si>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</si>
  <si>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</si>
  <si>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</si>
  <si>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</si>
  <si>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</si>
  <si>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</si>
  <si>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</si>
  <si>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</si>
  <si>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</si>
  <si>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</si>
  <si>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</si>
  <si>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</si>
  <si>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</si>
  <si>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</si>
  <si>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</si>
  <si>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</si>
  <si>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</si>
  <si>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</si>
  <si>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</si>
  <si>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</si>
  <si>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</si>
  <si>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</si>
  <si>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</si>
  <si>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</si>
  <si>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</si>
  <si>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</si>
  <si>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</si>
  <si>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</si>
  <si>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</si>
  <si>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</si>
  <si>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</si>
  <si>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</si>
  <si>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</si>
  <si>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</si>
  <si>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</si>
  <si>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Afgift Vandsektortilsynet</t>
  </si>
  <si>
    <t>Køb af ydelser og produkter fra andre vandselskaber reguleret af vandsektorloven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</si>
  <si>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</si>
  <si>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</si>
  <si>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</si>
  <si>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</si>
  <si>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</si>
  <si>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</si>
  <si>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</si>
  <si>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</si>
  <si>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</si>
  <si>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Betalinger til projekters medfinansiering ØR - Projektpakke 1</t>
  </si>
  <si>
    <t>Betalinger til projekters medfinansiering ØR - Projektpakke 2</t>
  </si>
  <si>
    <t>Betalinger til projekters medfinansiering ØR - Projektpakke 3</t>
  </si>
  <si>
    <t>Betalinger til projekters medfinansiering ØR - Projektpakke 4</t>
  </si>
  <si>
    <t>Finansielle omkostninger for færdige projekter</t>
  </si>
  <si>
    <t>Frederiksberg Idrætsanlæg</t>
  </si>
  <si>
    <t>Bycampus omlægning</t>
  </si>
  <si>
    <t>Bycampus</t>
  </si>
  <si>
    <t>CSRD</t>
  </si>
  <si>
    <t>Finansielle omkostninger for igangv. projekter</t>
  </si>
  <si>
    <t>Harrestrup Å</t>
  </si>
  <si>
    <t>Hydraulisk Oplandsplan</t>
  </si>
  <si>
    <t>IT, software og GIS</t>
  </si>
  <si>
    <t>NIS2</t>
  </si>
  <si>
    <t>Note: En positiv saldo på differencekontoen angiver, at I (vandselskabet) har takstmidler til gode hos forbrugerne. En negativ saldo angiver omvendt, at forbrugerne har takstmidler til gode hos jer.</t>
  </si>
  <si>
    <t>Tidligere udmeldt fradrag til den økonomiske ramme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</si>
</sst>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NCdap8ukBuf3OUotsYlcjmkZTN7qeaMfCLbMu71FZjUKiXVzZ2Wte6pwNXXVgM91oUGoJG2LYmOsA1glA/hy+w==" saltValue="cz2wKEYbFUEU3siHCpV3hw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81639446.061382651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610405.13168799994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-533681.27833911288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2361597.310535741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84077767.225267276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10-tillæg'!C24</f>
        <v>1722516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40" t="s">
        <v>164</v>
      </c>
      <c r="C20" s="34">
        <v>-997437.75515423715</v>
      </c>
      <c r="D20" s="39" t="s">
        <v>31</v>
      </c>
      <c r="E20" s="11"/>
    </row>
    <row r="21" spans="1:5" ht="15" customHeight="1" x14ac:dyDescent="0.25">
      <c r="A21" s="11"/>
      <c r="B21" s="28" t="s">
        <v>22</v>
      </c>
      <c r="C21" s="34">
        <f>'5.5. Korr. af ØR2025'!C16</f>
        <v>419922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85222767.470113039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cFwFKWffdd8BAJV4JYtJAbKZkRKgTZB8Tx8tI22YuBDxJhNZM5c37vDnlmZF4luykXNp/L681v4OgQDeijG35w==" saltValue="899CRNmEq+90KAyPX0zis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2.710937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116488385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11166626.819264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10-tillæg'!C19+'5.2. Varige tillæg'!C18+'5.2. Varige tillæg'!E18+'5.3. Engangstillæg'!C21+'5.3. Engangstillæg'!E21</f>
        <v>20109186.693107467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147764198.51237145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116763576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31000622.512371451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25350698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56351320.512371451</v>
      </c>
      <c r="D19" s="27" t="s">
        <v>31</v>
      </c>
      <c r="E19" s="11"/>
    </row>
    <row r="20" spans="1:5" ht="29.25" customHeight="1" x14ac:dyDescent="0.25">
      <c r="A20" s="11"/>
      <c r="B20" s="49" t="s">
        <v>163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15" customHeight="1" x14ac:dyDescent="0.25">
      <c r="A23" s="11"/>
      <c r="B23" s="52" t="s">
        <v>145</v>
      </c>
      <c r="C23" s="53">
        <f>100*25350698/(104597666+22148316)</f>
        <v>20.001184731836311</v>
      </c>
      <c r="D23" s="46" t="s">
        <v>146</v>
      </c>
      <c r="E23" s="11"/>
    </row>
    <row r="24" spans="1:5" ht="15" customHeight="1" x14ac:dyDescent="0.25">
      <c r="A24" s="11"/>
      <c r="B24" s="52" t="s">
        <v>147</v>
      </c>
      <c r="C24" s="53">
        <f>C19/C12*100</f>
        <v>38.135976833152505</v>
      </c>
      <c r="D24" s="46" t="s">
        <v>146</v>
      </c>
      <c r="E24" s="11"/>
    </row>
    <row r="25" spans="1:5" ht="56.25" customHeight="1" x14ac:dyDescent="0.25">
      <c r="A25" s="11"/>
      <c r="B25" s="54" t="s">
        <v>148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1a4DIpT5RzXIdYo9BKXiC5YzGus06tMsAy1AvuxIc3VJqcAvWSkQVwpF3h5j5ws4geZ+mWfbaUFONlDy0mM+fA==" saltValue="UoyAIVAkiZgzxa4nx1zhX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68699335.663163587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11166626.819264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0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-519625.55815637566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2293109.137111438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81639446.061382651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1717694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-997437.75515423715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251979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136</v>
      </c>
      <c r="C23" s="78">
        <v>82611681.306228414</v>
      </c>
      <c r="D23" s="61" t="s">
        <v>31</v>
      </c>
      <c r="E23" s="57"/>
    </row>
    <row r="24" spans="1:5" ht="30" customHeight="1" x14ac:dyDescent="0.25">
      <c r="A24" s="57"/>
      <c r="B24" s="79" t="s">
        <v>137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bPGEqsdXVY/T/TDQSm0w3PWE0kU6MjA92ZSqk5/w5gLSMjKQnotmH++homuhUOosEcttj/hsDDvPP6MNPuvxWA==" saltValue="o+M/sWInrQlOuD3HAvyk3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26732136.839354742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-534642.73678709485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486569.81438799994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26684063.916955646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-533681.27833911288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58414571.967056446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123835.3173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58538407.284356445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-533681.27833911288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Q9Gbej6QVlUzzlXNnYJHba5z4Z//2cP3aGDf0QWcRbWsqX5gVYJGMadQViJ0//fFH9VrunzGBC3V8tinE/rMTg==" saltValue="Eqjw5wTEemPa8d9YBBBep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138</v>
      </c>
      <c r="C9" s="33">
        <f>'5.1.a. § 10-tillæg'!E9</f>
        <v>5172.2727206900017</v>
      </c>
      <c r="D9" s="46" t="s">
        <v>31</v>
      </c>
      <c r="E9" s="11"/>
    </row>
    <row r="10" spans="1:5" ht="15" customHeight="1" x14ac:dyDescent="0.25">
      <c r="A10" s="11"/>
      <c r="B10" s="97" t="s">
        <v>139</v>
      </c>
      <c r="C10" s="33">
        <f>'5.1.a. § 10-tillæg'!E10</f>
        <v>3078324.4203867763</v>
      </c>
      <c r="D10" s="46" t="s">
        <v>31</v>
      </c>
      <c r="E10" s="11"/>
    </row>
    <row r="11" spans="1:5" ht="15" customHeight="1" x14ac:dyDescent="0.25">
      <c r="A11" s="11"/>
      <c r="B11" s="97" t="s">
        <v>140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7" t="s">
        <v>141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8" t="s">
        <v>149</v>
      </c>
      <c r="C13" s="99">
        <v>1333782</v>
      </c>
      <c r="D13" s="46" t="s">
        <v>31</v>
      </c>
      <c r="E13" s="11"/>
    </row>
    <row r="14" spans="1:5" ht="15" customHeight="1" x14ac:dyDescent="0.25">
      <c r="A14" s="11"/>
      <c r="B14" s="98" t="s">
        <v>150</v>
      </c>
      <c r="C14" s="99">
        <v>6867030</v>
      </c>
      <c r="D14" s="46" t="s">
        <v>31</v>
      </c>
      <c r="E14" s="11"/>
    </row>
    <row r="15" spans="1:5" ht="15" customHeight="1" x14ac:dyDescent="0.25">
      <c r="A15" s="11"/>
      <c r="B15" s="98" t="s">
        <v>151</v>
      </c>
      <c r="C15" s="99">
        <v>957952</v>
      </c>
      <c r="D15" s="46" t="s">
        <v>31</v>
      </c>
      <c r="E15" s="11"/>
    </row>
    <row r="16" spans="1:5" ht="15" customHeight="1" x14ac:dyDescent="0.25">
      <c r="A16" s="11"/>
      <c r="B16" s="98" t="s">
        <v>152</v>
      </c>
      <c r="C16" s="99">
        <v>1657027</v>
      </c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25" t="s">
        <v>48</v>
      </c>
      <c r="C19" s="100">
        <f>SUM(C9:C18)</f>
        <v>13899287.693107467</v>
      </c>
      <c r="D19" s="101" t="s">
        <v>31</v>
      </c>
      <c r="E19" s="11"/>
    </row>
    <row r="20" spans="1:5" ht="15" customHeight="1" x14ac:dyDescent="0.25">
      <c r="A20" s="11"/>
      <c r="B20" s="102"/>
      <c r="C20" s="103"/>
      <c r="D20" s="103"/>
      <c r="E20" s="11"/>
    </row>
    <row r="21" spans="1:5" ht="15" customHeight="1" x14ac:dyDescent="0.25">
      <c r="A21" s="11"/>
      <c r="B21" s="83" t="s">
        <v>39</v>
      </c>
      <c r="C21" s="84"/>
      <c r="D21" s="85"/>
      <c r="E21" s="11"/>
    </row>
    <row r="22" spans="1:5" ht="15" customHeight="1" x14ac:dyDescent="0.25">
      <c r="A22" s="11"/>
      <c r="B22" s="104" t="s">
        <v>49</v>
      </c>
      <c r="C22" s="33">
        <v>1722516</v>
      </c>
      <c r="D22" s="46" t="s">
        <v>31</v>
      </c>
      <c r="E22" s="11"/>
    </row>
    <row r="23" spans="1:5" ht="15" customHeight="1" x14ac:dyDescent="0.25">
      <c r="A23" s="11"/>
      <c r="B23" s="104" t="s">
        <v>50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25" t="s">
        <v>48</v>
      </c>
      <c r="C24" s="100">
        <f>SUM(C22:C23)</f>
        <v>1722516</v>
      </c>
      <c r="D24" s="101" t="s">
        <v>31</v>
      </c>
      <c r="E24" s="11"/>
    </row>
    <row r="25" spans="1:5" ht="15" customHeight="1" x14ac:dyDescent="0.25">
      <c r="A25" s="11"/>
      <c r="B25" s="11"/>
      <c r="C25" s="11"/>
      <c r="D25" s="11"/>
      <c r="E25" s="11"/>
    </row>
    <row r="26" spans="1:5" ht="15" customHeight="1" x14ac:dyDescent="0.25">
      <c r="A26" s="11"/>
      <c r="B26" s="11"/>
      <c r="C26" s="11"/>
      <c r="D26" s="11"/>
      <c r="E26" s="11"/>
    </row>
  </sheetData>
  <sheetProtection algorithmName="SHA-512" hashValue="0+qEUrh2JY1SDFrQius3+iiul5WOoFrMDl1Rh5Yp/FXcqmHS1WwLiUJbcSuTli7AV30szJdTDZO8LD4E5Vq91A==" saltValue="2o2FzDHeeUvIH9TmZKvlHw==" spinCount="100000" sheet="1" objects="1" scenarios="1"/>
  <mergeCells count="3">
    <mergeCell ref="B3:D5"/>
    <mergeCell ref="B8:D8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138</v>
      </c>
      <c r="C9" s="33">
        <v>167705.72727931</v>
      </c>
      <c r="D9" s="33">
        <v>172878</v>
      </c>
      <c r="E9" s="33">
        <f>MAX(D9-C9,0)</f>
        <v>5172.2727206900017</v>
      </c>
      <c r="F9" s="46" t="s">
        <v>31</v>
      </c>
      <c r="G9" s="11"/>
    </row>
    <row r="10" spans="1:7" ht="15" customHeight="1" x14ac:dyDescent="0.25">
      <c r="A10" s="11"/>
      <c r="B10" s="97" t="s">
        <v>139</v>
      </c>
      <c r="C10" s="33">
        <v>40026043.579613224</v>
      </c>
      <c r="D10" s="33">
        <v>43104368</v>
      </c>
      <c r="E10" s="33">
        <f t="shared" ref="E10:E19" si="0">MAX(D10-C10,0)</f>
        <v>3078324.4203867763</v>
      </c>
      <c r="F10" s="46" t="s">
        <v>31</v>
      </c>
      <c r="G10" s="11"/>
    </row>
    <row r="11" spans="1:7" ht="15" customHeight="1" x14ac:dyDescent="0.25">
      <c r="A11" s="11"/>
      <c r="B11" s="97" t="s">
        <v>140</v>
      </c>
      <c r="C11" s="33">
        <v>83859.117115949994</v>
      </c>
      <c r="D11" s="33">
        <v>58758.51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7" t="s">
        <v>141</v>
      </c>
      <c r="C12" s="33">
        <v>60763.323664980002</v>
      </c>
      <c r="D12" s="33">
        <v>57081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8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8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Xum5KBRtTa7EmQ0kv4ATmFysoOlf4HzJa675/K6yURN7EgQkbu9dgPBtTzD/p0A/idaAYp2UEr4KjSZnD2jrLQ==" saltValue="awR5S5U6DMbFn0TL6d9y+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153</v>
      </c>
      <c r="C10" s="33">
        <v>0</v>
      </c>
      <c r="D10" s="46" t="s">
        <v>31</v>
      </c>
      <c r="E10" s="33">
        <v>85928</v>
      </c>
      <c r="F10" s="46" t="s">
        <v>31</v>
      </c>
      <c r="G10" s="11"/>
    </row>
    <row r="11" spans="1:7" ht="15" customHeight="1" x14ac:dyDescent="0.25">
      <c r="A11" s="11"/>
      <c r="B11" s="112" t="s">
        <v>154</v>
      </c>
      <c r="C11" s="33">
        <v>482554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155</v>
      </c>
      <c r="C12" s="33">
        <v>0</v>
      </c>
      <c r="D12" s="46" t="s">
        <v>31</v>
      </c>
      <c r="E12" s="33">
        <v>10186</v>
      </c>
      <c r="F12" s="46" t="s">
        <v>31</v>
      </c>
      <c r="G12" s="11"/>
    </row>
    <row r="13" spans="1:7" ht="15" customHeight="1" x14ac:dyDescent="0.25">
      <c r="A13" s="11"/>
      <c r="B13" s="112" t="s">
        <v>156</v>
      </c>
      <c r="C13" s="33">
        <v>0</v>
      </c>
      <c r="D13" s="46" t="s">
        <v>31</v>
      </c>
      <c r="E13" s="33">
        <v>24243</v>
      </c>
      <c r="F13" s="46" t="s">
        <v>31</v>
      </c>
      <c r="G13" s="11"/>
    </row>
    <row r="14" spans="1:7" ht="15" customHeight="1" x14ac:dyDescent="0.25">
      <c r="A14" s="11"/>
      <c r="B14" s="112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482554</v>
      </c>
      <c r="D18" s="101" t="s">
        <v>31</v>
      </c>
      <c r="E18" s="100">
        <f>SUM(E10:E17)</f>
        <v>120357</v>
      </c>
      <c r="F18" s="101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-9651.08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13666.894387999999</v>
      </c>
      <c r="D21" s="46" t="s">
        <v>31</v>
      </c>
      <c r="E21" s="33">
        <f>SUM(E18:E20)*'8. Nøgletal'!C9</f>
        <v>3478.3172999999997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100">
        <f>SUM(C18:C21)</f>
        <v>486569.814388</v>
      </c>
      <c r="D22" s="101" t="s">
        <v>31</v>
      </c>
      <c r="E22" s="100">
        <f>SUM(E18:E21)</f>
        <v>123835.3173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cScU6p5Qux9RzBSARDPhCATuFXXXcUFjNPAJJ12M9tEA4JHFaN4uf9o+3/tnxjQeIF96mpRQu7sLc21g1nrHmw==" saltValue="QJy0puD45CqpIjNmZUGmR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157</v>
      </c>
      <c r="C10" s="33">
        <v>316237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 t="s">
        <v>158</v>
      </c>
      <c r="C11" s="33">
        <v>0</v>
      </c>
      <c r="D11" s="46" t="s">
        <v>31</v>
      </c>
      <c r="E11" s="33">
        <v>3254984</v>
      </c>
      <c r="F11" s="46" t="s">
        <v>31</v>
      </c>
      <c r="G11" s="11"/>
    </row>
    <row r="12" spans="1:7" ht="15" customHeight="1" x14ac:dyDescent="0.25">
      <c r="A12" s="11"/>
      <c r="B12" s="112" t="s">
        <v>159</v>
      </c>
      <c r="C12" s="33">
        <v>472026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2" t="s">
        <v>160</v>
      </c>
      <c r="C13" s="33">
        <v>386495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12" t="s">
        <v>161</v>
      </c>
      <c r="C14" s="33">
        <v>243929</v>
      </c>
      <c r="D14" s="46" t="s">
        <v>31</v>
      </c>
      <c r="E14" s="33">
        <v>0</v>
      </c>
      <c r="F14" s="46" t="s">
        <v>31</v>
      </c>
      <c r="G14" s="11"/>
    </row>
    <row r="15" spans="1:7" ht="15" customHeight="1" x14ac:dyDescent="0.25">
      <c r="A15" s="11"/>
      <c r="B15" s="112" t="s">
        <v>162</v>
      </c>
      <c r="C15" s="33">
        <v>933317</v>
      </c>
      <c r="D15" s="46" t="s">
        <v>31</v>
      </c>
      <c r="E15" s="33">
        <v>0</v>
      </c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112"/>
      <c r="C18" s="33"/>
      <c r="D18" s="46" t="s">
        <v>31</v>
      </c>
      <c r="E18" s="33"/>
      <c r="F18" s="46" t="s">
        <v>31</v>
      </c>
      <c r="G18" s="11"/>
    </row>
    <row r="19" spans="1:7" ht="15" customHeight="1" x14ac:dyDescent="0.25">
      <c r="A19" s="11"/>
      <c r="B19" s="112"/>
      <c r="C19" s="33"/>
      <c r="D19" s="46" t="s">
        <v>31</v>
      </c>
      <c r="E19" s="33"/>
      <c r="F19" s="46" t="s">
        <v>31</v>
      </c>
      <c r="G19" s="11"/>
    </row>
    <row r="20" spans="1:7" ht="15" customHeight="1" x14ac:dyDescent="0.25">
      <c r="A20" s="11"/>
      <c r="B20" s="112"/>
      <c r="C20" s="33"/>
      <c r="D20" s="46" t="s">
        <v>31</v>
      </c>
      <c r="E20" s="33"/>
      <c r="F20" s="46" t="s">
        <v>31</v>
      </c>
      <c r="G20" s="11"/>
    </row>
    <row r="21" spans="1:7" ht="15" customHeight="1" x14ac:dyDescent="0.25">
      <c r="A21" s="11"/>
      <c r="B21" s="25" t="s">
        <v>107</v>
      </c>
      <c r="C21" s="100">
        <f>SUM(C10:C20)</f>
        <v>2352004</v>
      </c>
      <c r="D21" s="101" t="s">
        <v>31</v>
      </c>
      <c r="E21" s="100">
        <f>SUM(E10:E20)</f>
        <v>3254984</v>
      </c>
      <c r="F21" s="101" t="s">
        <v>31</v>
      </c>
      <c r="G21" s="11"/>
    </row>
    <row r="22" spans="1:7" ht="15" customHeight="1" x14ac:dyDescent="0.25">
      <c r="A22" s="11"/>
      <c r="B22" s="11"/>
      <c r="C22" s="11"/>
      <c r="D22" s="11"/>
      <c r="E22" s="11"/>
      <c r="F22" s="11"/>
      <c r="G22" s="11"/>
    </row>
    <row r="23" spans="1:7" ht="15" customHeight="1" x14ac:dyDescent="0.25">
      <c r="A23" s="11"/>
      <c r="B23" s="113"/>
      <c r="C23" s="113"/>
      <c r="D23" s="113"/>
      <c r="E23" s="113"/>
      <c r="F23" s="113"/>
      <c r="G23" s="11"/>
    </row>
  </sheetData>
  <sheetProtection algorithmName="SHA-512" hashValue="j2LRMXysgCDjoEZMvuC9qWJYX1b1i2Kkghd+v9YHXeAqAAHjZp9F1c/N3wK5Acpyai16wB/R2tl2InmAMAwy0A==" saltValue="N0JAv+IRKgPHe5wFwhAJy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7K6YouillYody689h5H1bRY41GRwah5rZZcP1rFiNAP3M3/z5dgxbbGfDJVTG1T7UPvpTXbrEhnwUGL+5nnEYQ==" saltValue="aRXHAZpIp353a9btKaIc0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142</v>
      </c>
      <c r="C13" s="118">
        <v>5950533</v>
      </c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>
        <v>6370455</v>
      </c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419922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419922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M7/9Rm8sx8b203DAMuoNCMAsqhIQZUXAdtUxVilAO6SyaaYUoo/D/uF7bmTRCfKoRYH9p7s8SPQgVT4Ygx3DEA==" saltValue="49MUukBLXT22ZeY0cG6nn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zV6VSemZHWr3uTTV0SLvKGINlOfi+Nf1E3tX+1mn/sLAFIowqtxJaHnFRmzCp8ODwZxL+IjSEyJZKjy4zdjVgA==" saltValue="nY1Ne7oRoaiEUof+oA2RG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jE+lUNbjY5PeNuLlXioKdG15/yqwkBLIdYa7ftRmiE3z1+kS7c4wTxfd5hZ7MKycz/7pnAciDMIu5SIl1dVckg==" saltValue="4Py667cyiBN7rXht4jpeE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/2Om7RgG35xDhJ3Ils0vF4qG2lo31/wUEXng0Kr8WMFN6UCesW2ag+tbG0luyTTOLebjfcRAEmQL0jPgXXwuPw==" saltValue="I22hOQ1Xd/l3w8QaLI6KT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ZA6BCxynvVSeUeDfq/Zm8ocnvAYiRbpirds2+QglRufZ/fS+VNIzv5VZadWUo1qS45ligvva1TBNuy3bUJzoKw==" saltValue="eO+AV4+R8O7Sqi0sN9tPS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2026-10-01T14:23:27Z</dcterms:modified>
</cp:coreProperties>
</file>