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istrup Vandværk (V18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C12" i="7" l="1"/>
  <c r="E25" i="8" l="1"/>
  <c r="E29" i="8" l="1"/>
  <c r="E25" i="2" s="1"/>
  <c r="E33" i="8"/>
  <c r="E35" i="8" s="1"/>
  <c r="E10" i="2"/>
  <c r="E14" i="6"/>
  <c r="E20" i="5" l="1"/>
  <c r="E20" i="3"/>
  <c r="E20" i="4"/>
  <c r="C11" i="12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<sst xmlns="http://schemas.openxmlformats.org/spreadsheetml/2006/main" count="401" uniqueCount="152">
  <si>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</si>
  <si>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</si>
  <si>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</si>
  <si>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</si>
  <si>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</si>
  <si>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</si>
  <si>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</si>
  <si>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</si>
  <si>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</si>
  <si>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</si>
  <si>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</si>
  <si>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</si>
  <si>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</si>
  <si>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</si>
  <si>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</si>
  <si>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</si>
  <si>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</si>
  <si>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</si>
  <si>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</si>
  <si>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</si>
  <si>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</si>
  <si>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</si>
  <si>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</si>
  <si>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</si>
  <si>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</si>
  <si>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</si>
  <si>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</si>
  <si>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</si>
  <si>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</si>
  <si>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</si>
  <si>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</si>
  <si>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</si>
  <si>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</si>
  <si>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</si>
  <si>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</si>
  <si>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</si>
  <si>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</si>
  <si>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</si>
  <si>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</si>
  <si>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</si>
  <si>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</si>
  <si>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</si>
  <si>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</si>
  <si>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</si>
  <si>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</si>
  <si>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</si>
  <si>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</si>
  <si>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</si>
  <si>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</si>
  <si>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</si>
  <si>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</si>
  <si>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</si>
  <si>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</si>
  <si>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</si>
  <si>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</si>
  <si>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</si>
  <si>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</si>
  <si>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</si>
  <si>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</si>
  <si>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</si>
  <si>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</si>
  <si>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</si>
  <si>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</si>
  <si>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</si>
  <si>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</si>
  <si>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</si>
  <si>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</si>
  <si>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</si>
  <si>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</si>
  <si>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</si>
  <si>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</si>
  <si>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</si>
  <si>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</si>
  <si>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</si>
  <si>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</si>
  <si>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</si>
  <si>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</si>
  <si>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</si>
  <si>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</si>
  <si>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</si>
  <si>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</si>
  <si>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</si>
  <si>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</si>
  <si>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</si>
  <si>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</si>
  <si>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</si>
  <si>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</si>
  <si>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</si>
  <si>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</si>
  <si>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</si>
  <si>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</si>
  <si>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</si>
  <si>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</si>
  <si>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</si>
  <si>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</si>
  <si>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</si>
  <si>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</si>
  <si>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</si>
  <si>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</si>
  <si>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</si>
  <si>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</si>
  <si>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</si>
  <si>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</si>
  <si>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</si>
  <si>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</si>
  <si>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</si>
  <si>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</si>
  <si>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</si>
  <si>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</si>
  <si>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</si>
  <si>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</si>
  <si>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</si>
  <si>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</si>
  <si>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</si>
  <si>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</si>
  <si>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</si>
  <si>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</si>
  <si>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</si>
  <si>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</si>
  <si>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</si>
  <si>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</si>
  <si>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</si>
  <si>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</si>
  <si>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</si>
  <si>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</si>
  <si>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</si>
  <si>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</si>
  <si>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</si>
  <si>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</si>
  <si>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</si>
  <si>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</si>
  <si>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</si>
  <si>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</si>
  <si>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</si>
  <si>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</si>
  <si>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</si>
  <si>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</si>
  <si>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</si>
  <si>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</si>
  <si>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</si>
  <si>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</si>
  <si>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</si>
  <si>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</si>
  <si>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</si>
  <si>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</si>
  <si>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</si>
  <si>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</si>
  <si>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</si>
  <si>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</si>
  <si>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Skønnede indtægter for 2020</t>
  </si>
  <si>
    <t>Skøn for afgift til ledningsført vand</t>
  </si>
  <si>
    <t>Skøn for afgift til Forsyningssekretariatet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</si>
</sst>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d13rKTqYFs53Iih/1pD/LYbaPPueQHIZy+0AyNBBe5uxFzSnuu8cwHBPvG3amqR/EZMKcV8zm1RFjfCISe4kw==" saltValue="mizYmMW00sFnigoeG5zFl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Od0HPUAXyH1w4GrqEx6XQIpyNtb7B8BfiaixOb01D4uqzjzLlQ34Hhrgle66S0jzliiswsuhaLrkX0PRGJjgg==" saltValue="IRmkzo8wQ+TchrzNeJkqm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148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148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148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148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aC3rEkEJ7nkkWtVyPX+AR0m7otPTv9anGFp+LYpzGv4Gyj6CiMYBpMoNB8FyDD2i6rFT4kz/NWxTKYfZK0bAQ==" saltValue="eAmTJmumGpl6Q+bgTD+jd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6UFUp+IYCkLA7Ydc/DBpsPT1y5EjCsWdMloCGYFdrjaHapkjFftbwldBwsmu1LiHAvf98nWFRHPdTX+l21KNtA==" saltValue="9bz7JLhpuXQ3my121QX09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129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129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129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WXleYmisbOrftbFIOtS3kkucdugiA2REjxcHERtt0v07ajYWmXhDxc+lk7qcVm+YICixiVwT46UrinZ2jBE3Q==" saltValue="brq4Ko6ii9MKqCghK4Yyr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126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yv06iv8qHSF+7B8gV4xlW/AuftnofvEYymOx4pbMSairvrmtN6ac3p6C8Q13cwCkPINOLka3euq5PpTZDdfqMA==" saltValue="e3087ozs6PtOiSmqwFL6O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44" t="s">
        <v>24</v>
      </c>
      <c r="C9" s="44"/>
      <c r="D9" s="44"/>
      <c r="E9" s="7">
        <f>'Fane 3. Omkostninger i ØR2021'!E16</f>
        <v>1179086.7840458383</v>
      </c>
      <c r="F9" s="44" t="s">
        <v>3</v>
      </c>
      <c r="G9" s="1"/>
    </row>
    <row r="10" spans="1:7" ht="17.100000000000001" customHeight="1" x14ac:dyDescent="0.2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2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2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2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25">
      <c r="A14" s="1"/>
      <c r="B14" s="29" t="s">
        <v>18</v>
      </c>
      <c r="C14" s="44"/>
      <c r="D14" s="44"/>
      <c r="E14" s="8">
        <f>E9*'Fane 10. Nøgletal'!C13+SUM(E11:E13)*'Fane 10. Nøgletal'!C14</f>
        <v>14384.858765359228</v>
      </c>
      <c r="F14" s="44" t="s">
        <v>3</v>
      </c>
      <c r="G14" s="1"/>
    </row>
    <row r="15" spans="1:7" ht="17.100000000000001" customHeight="1" x14ac:dyDescent="0.25">
      <c r="A15" s="1"/>
      <c r="B15" s="29" t="s">
        <v>54</v>
      </c>
      <c r="C15" s="44"/>
      <c r="D15" s="44"/>
      <c r="E15" s="8">
        <f>-SUM(E9,E11:E14)*'Fane 10. Nøgletal'!C19</f>
        <v>-20289.017927790359</v>
      </c>
      <c r="F15" s="44" t="s">
        <v>3</v>
      </c>
      <c r="G15" s="1"/>
    </row>
    <row r="16" spans="1:7" ht="15" customHeight="1" x14ac:dyDescent="0.25">
      <c r="A16" s="1"/>
      <c r="B16" s="51" t="s">
        <v>20</v>
      </c>
      <c r="C16" s="37"/>
      <c r="D16" s="37"/>
      <c r="E16" s="9">
        <f>SUM(E9,E11:E15)</f>
        <v>1173182.6248834073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omk.'!C13</f>
        <v>1287259.0391864502</v>
      </c>
      <c r="F18" s="39" t="s">
        <v>3</v>
      </c>
      <c r="G18" s="1"/>
    </row>
    <row r="19" spans="1:7" ht="15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2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25">
      <c r="A22" s="1"/>
      <c r="B22" s="51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-267952.14226126834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f>'Fane 5. Kontrol af ØR2020'!E29</f>
        <v>-496207.09449024289</v>
      </c>
      <c r="F25" s="39" t="s">
        <v>3</v>
      </c>
      <c r="G25" s="1"/>
    </row>
    <row r="26" spans="1:7" x14ac:dyDescent="0.25">
      <c r="A26" s="1"/>
      <c r="B26" s="38" t="s">
        <v>144</v>
      </c>
      <c r="C26" s="38"/>
      <c r="D26" s="38"/>
      <c r="E26" s="38"/>
      <c r="F26" s="38"/>
      <c r="G26" s="1"/>
    </row>
    <row r="27" spans="1:7" x14ac:dyDescent="0.25">
      <c r="A27" s="1"/>
      <c r="B27" s="39" t="s">
        <v>145</v>
      </c>
      <c r="C27" s="39"/>
      <c r="D27" s="39"/>
      <c r="E27" s="9">
        <v>0</v>
      </c>
      <c r="F27" s="39" t="s">
        <v>3</v>
      </c>
      <c r="G27" s="1"/>
    </row>
    <row r="28" spans="1:7" x14ac:dyDescent="0.25">
      <c r="A28" s="1"/>
      <c r="B28" s="38" t="s">
        <v>26</v>
      </c>
      <c r="C28" s="38"/>
      <c r="D28" s="38"/>
      <c r="E28" s="10">
        <f>SUM(E16,E18,E22,E24,E25,E27)</f>
        <v>1696282.427318346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VOuJfDYbeqngUYKSRWSD0lFoJRDfQ2qggg+9x638DZemIRS0FE53qW2MMoyOMVnC/0+pCoKdJJzBJGDw7mdpw==" saltValue="ygtP2384mLU1UpvhgN/n6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66</v>
      </c>
      <c r="C8" s="44"/>
      <c r="D8" s="44"/>
      <c r="E8" s="7">
        <f>'Fane 2.1. Økonomisk ramme 2022'!E16</f>
        <v>1173182.6248834073</v>
      </c>
      <c r="F8" s="44" t="s">
        <v>3</v>
      </c>
      <c r="G8" s="1"/>
    </row>
    <row r="9" spans="1:7" ht="15" customHeight="1" x14ac:dyDescent="0.25">
      <c r="A9" s="1"/>
      <c r="B9" s="29" t="s">
        <v>62</v>
      </c>
      <c r="C9" s="44"/>
      <c r="D9" s="44"/>
      <c r="E9" s="7">
        <f>-('Fane 9. Bortfald'!C18+'Fane 9. Bortfald'!E18)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3871.5026621152438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-20009.920168273886</v>
      </c>
      <c r="F11" s="44" t="s">
        <v>3</v>
      </c>
      <c r="G11" s="1"/>
    </row>
    <row r="12" spans="1:7" ht="15" customHeight="1" x14ac:dyDescent="0.25">
      <c r="A12" s="1"/>
      <c r="B12" s="37" t="s">
        <v>20</v>
      </c>
      <c r="C12" s="37"/>
      <c r="D12" s="37"/>
      <c r="E12" s="9">
        <f>SUM(E8:E11)</f>
        <v>1157044.2073772487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</f>
        <v>1291506.9940157656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Engangstillæg'!C20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Engangstillæg'!E20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x14ac:dyDescent="0.25">
      <c r="A19" s="1"/>
      <c r="B19" s="38" t="s">
        <v>85</v>
      </c>
      <c r="C19" s="38"/>
      <c r="D19" s="38"/>
      <c r="E19" s="38"/>
      <c r="F19" s="38"/>
      <c r="G19" s="1"/>
    </row>
    <row r="20" spans="1:7" x14ac:dyDescent="0.25">
      <c r="A20" s="1"/>
      <c r="B20" s="39" t="s">
        <v>146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47</v>
      </c>
      <c r="C21" s="38"/>
      <c r="D21" s="38"/>
      <c r="E21" s="10">
        <f>SUM(E12,E14,E18,E20)</f>
        <v>2448551.2013930143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60ymeKPYPq2vU+9pU6rgFRmMCLeCGBUZIgumbwr9gOgYO5YtQwlw+utLMQ8xHy+Ra5/z/mMpFWpdR3kZEjaXw==" saltValue="EKRRVa0y2FSScy4841oiY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67</v>
      </c>
      <c r="C8" s="44"/>
      <c r="D8" s="44"/>
      <c r="E8" s="7">
        <f>'Fane 2.2. Økonomisk ramme 2023'!E12</f>
        <v>1157044.2073772487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3818.2458843449208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-19734.661705447092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1141127.7915561465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Nøgletal'!C14)^2</f>
        <v>1295768.9670960177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68</v>
      </c>
      <c r="C21" s="38"/>
      <c r="D21" s="38"/>
      <c r="E21" s="10">
        <f>SUM(E12,E14,E18,E20)</f>
        <v>2436896.7586521641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pRCf7L0Dce/BzEEz+9zD1hD6cXeZYkjz019WTfjA784qyBkzXiGfFVktutZ+pFjVaFDd85lV7jpZNIAglcZZmw==" saltValue="/Rc4F/zvzxtD7XycSDuJf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103</v>
      </c>
      <c r="C8" s="44"/>
      <c r="D8" s="44"/>
      <c r="E8" s="7">
        <f>'Fane 2.3. Økonomisk ramme 2024'!E12</f>
        <v>1141127.7915561465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3765.7217121352833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-19463.189725560791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1125430.3235427209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Nøgletal'!C14)^3</f>
        <v>1300045.0046874348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104</v>
      </c>
      <c r="C21" s="38"/>
      <c r="D21" s="38"/>
      <c r="E21" s="10">
        <f>SUM(E12,E14,E18,E20)</f>
        <v>2425475.3282301556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pJ+jBANOROch00QAzkpnpbJkfPiLcsavepniJ40yEJjgh8z/PNlt1QLlZkI+0kbFpZJAwuXqc336Y0P47Kx6Vg==" saltValue="fYcX2R6L4orf3PNdW+DXh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125</v>
      </c>
      <c r="C8" s="38"/>
      <c r="D8" s="38"/>
      <c r="E8" s="38"/>
      <c r="F8" s="38"/>
      <c r="G8" s="1"/>
    </row>
    <row r="9" spans="1:7" x14ac:dyDescent="0.25">
      <c r="A9" s="1"/>
      <c r="B9" s="76" t="s">
        <v>23</v>
      </c>
      <c r="C9" s="76"/>
      <c r="D9" s="76"/>
      <c r="E9" s="7">
        <v>1185727.9030192273</v>
      </c>
      <c r="F9" s="44" t="s">
        <v>3</v>
      </c>
      <c r="G9" s="1"/>
    </row>
    <row r="10" spans="1:7" x14ac:dyDescent="0.25">
      <c r="A10" s="1"/>
      <c r="B10" s="77" t="s">
        <v>127</v>
      </c>
      <c r="C10" s="77"/>
      <c r="D10" s="77"/>
      <c r="E10" s="7">
        <v>-707.24653812575139</v>
      </c>
      <c r="F10" s="44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44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14457.252009069442</v>
      </c>
      <c r="F14" s="44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-20391.124444332912</v>
      </c>
      <c r="F15" s="44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1179086.7840458383</v>
      </c>
      <c r="F16" s="39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38"/>
      <c r="F17" s="38"/>
      <c r="G17" s="1"/>
    </row>
    <row r="18" spans="1:7" x14ac:dyDescent="0.25">
      <c r="A18" s="1"/>
      <c r="B18" s="81" t="s">
        <v>12</v>
      </c>
      <c r="C18" s="81"/>
      <c r="D18" s="81"/>
      <c r="E18" s="9">
        <v>1727337.0922491599</v>
      </c>
      <c r="F18" s="39" t="s">
        <v>3</v>
      </c>
      <c r="G18" s="1"/>
    </row>
    <row r="19" spans="1:7" ht="15.4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2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-267952.14226126834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v>-723128.83175166673</v>
      </c>
      <c r="F25" s="39" t="s">
        <v>3</v>
      </c>
      <c r="G25" s="1"/>
    </row>
    <row r="26" spans="1:7" ht="15" customHeight="1" x14ac:dyDescent="0.25">
      <c r="A26" s="1"/>
      <c r="B26" s="38" t="s">
        <v>25</v>
      </c>
      <c r="C26" s="38"/>
      <c r="D26" s="38"/>
      <c r="E26" s="10">
        <f>E16+E18+E22+E24+E25</f>
        <v>1915342.9022820632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blldVZ2mUu7v3clcmjcYFHUh+xkqLH9e9822fIzqCOx9DBWESKbBELOyW6jVs2P0jwS7X1kCQXMFXo6/tMLaIw==" saltValue="JkbVKm4Q8Wc6LMXG+SNaY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39" t="s">
        <v>106</v>
      </c>
      <c r="D9" s="39"/>
      <c r="E9" s="1"/>
      <c r="F9" s="1"/>
    </row>
    <row r="10" spans="1:6" ht="15" customHeight="1" x14ac:dyDescent="0.25">
      <c r="A10" s="1"/>
      <c r="B10" s="28" t="s">
        <v>150</v>
      </c>
      <c r="C10" s="8">
        <v>1273669</v>
      </c>
      <c r="D10" s="12" t="s">
        <v>3</v>
      </c>
      <c r="E10" s="1"/>
      <c r="F10" s="1"/>
    </row>
    <row r="11" spans="1:6" x14ac:dyDescent="0.25">
      <c r="A11" s="1"/>
      <c r="B11" s="28" t="s">
        <v>151</v>
      </c>
      <c r="C11" s="8">
        <v>5136</v>
      </c>
      <c r="D11" s="12" t="s">
        <v>3</v>
      </c>
      <c r="E11" s="1"/>
      <c r="F11" s="1"/>
    </row>
    <row r="12" spans="1:6" x14ac:dyDescent="0.25">
      <c r="A12" s="1"/>
      <c r="B12" s="54" t="s">
        <v>108</v>
      </c>
      <c r="C12" s="10">
        <f>SUM(C10:C11)</f>
        <v>1278805</v>
      </c>
      <c r="D12" s="11" t="s">
        <v>3</v>
      </c>
      <c r="E12" s="1"/>
      <c r="F12" s="1"/>
    </row>
    <row r="13" spans="1:6" x14ac:dyDescent="0.25">
      <c r="A13" s="1"/>
      <c r="B13" s="54" t="s">
        <v>109</v>
      </c>
      <c r="C13" s="10">
        <f>C12*(1+'Fane 10. Nøgletal'!C14)^2</f>
        <v>1287259.0391864502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DqhEvvt3KsDljKZ6E2UhALUFe+yzbl9pEwDRS+g9hoaDkBbzAl0EoRdZDFbteGCuVfvvZTkIy3bAbTb5vwqjag==" saltValue="uboJ6w+TOkkEBXx7/ct0K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130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131</v>
      </c>
      <c r="C8" s="89"/>
      <c r="D8" s="89"/>
      <c r="E8" s="89"/>
      <c r="F8" s="90"/>
      <c r="G8" s="1"/>
    </row>
    <row r="9" spans="1:7" x14ac:dyDescent="0.25">
      <c r="A9" s="1"/>
      <c r="B9" s="98" t="s">
        <v>132</v>
      </c>
      <c r="C9" s="99"/>
      <c r="D9" s="100"/>
      <c r="E9" s="8">
        <v>-1311126.9239707449</v>
      </c>
      <c r="F9" s="12" t="s">
        <v>3</v>
      </c>
      <c r="G9" s="1"/>
    </row>
    <row r="10" spans="1:7" x14ac:dyDescent="0.25">
      <c r="A10" s="1"/>
      <c r="B10" s="98" t="s">
        <v>133</v>
      </c>
      <c r="C10" s="99"/>
      <c r="D10" s="100"/>
      <c r="E10" s="8">
        <v>-252910.73953258852</v>
      </c>
      <c r="F10" s="12" t="s">
        <v>3</v>
      </c>
      <c r="G10" s="1"/>
    </row>
    <row r="11" spans="1:7" x14ac:dyDescent="0.25">
      <c r="A11" s="1"/>
      <c r="B11" s="98" t="s">
        <v>134</v>
      </c>
      <c r="C11" s="99"/>
      <c r="D11" s="100"/>
      <c r="E11" s="8">
        <v>117779.99256712571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1" t="s">
        <v>135</v>
      </c>
      <c r="C13" s="102"/>
      <c r="D13" s="102"/>
      <c r="E13" s="102"/>
      <c r="F13" s="103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136</v>
      </c>
      <c r="C15" s="89"/>
      <c r="D15" s="89"/>
      <c r="E15" s="89"/>
      <c r="F15" s="90"/>
      <c r="G15" s="1"/>
    </row>
    <row r="16" spans="1:7" x14ac:dyDescent="0.25">
      <c r="A16" s="1"/>
      <c r="B16" s="98" t="s">
        <v>137</v>
      </c>
      <c r="C16" s="99"/>
      <c r="D16" s="100"/>
      <c r="E16" s="8">
        <v>-723128.83175166673</v>
      </c>
      <c r="F16" s="12" t="s">
        <v>3</v>
      </c>
      <c r="G16" s="1"/>
    </row>
    <row r="17" spans="1:7" x14ac:dyDescent="0.25">
      <c r="A17" s="1"/>
      <c r="B17" s="98" t="s">
        <v>138</v>
      </c>
      <c r="C17" s="99"/>
      <c r="D17" s="100"/>
      <c r="E17" s="8">
        <v>-723128.83175166673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1" t="s">
        <v>139</v>
      </c>
      <c r="C19" s="102"/>
      <c r="D19" s="102"/>
      <c r="E19" s="102"/>
      <c r="F19" s="103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8" t="s">
        <v>123</v>
      </c>
      <c r="C22" s="49"/>
      <c r="D22" s="50"/>
      <c r="E22" s="8">
        <v>2956142.4076445275</v>
      </c>
      <c r="F22" s="12" t="s">
        <v>3</v>
      </c>
      <c r="G22" s="1"/>
    </row>
    <row r="23" spans="1:7" x14ac:dyDescent="0.25">
      <c r="A23" s="1"/>
      <c r="B23" s="48" t="s">
        <v>149</v>
      </c>
      <c r="C23" s="49"/>
      <c r="D23" s="50"/>
      <c r="E23" s="8">
        <v>2729220.6666666665</v>
      </c>
      <c r="F23" s="12" t="s">
        <v>3</v>
      </c>
      <c r="G23" s="1"/>
    </row>
    <row r="24" spans="1:7" x14ac:dyDescent="0.2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25">
      <c r="A25" s="1"/>
      <c r="B25" s="40" t="s">
        <v>124</v>
      </c>
      <c r="C25" s="41"/>
      <c r="D25" s="42"/>
      <c r="E25" s="34">
        <f>E22-(E23-E24)</f>
        <v>226921.74097786099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140</v>
      </c>
      <c r="C28" s="89"/>
      <c r="D28" s="89"/>
      <c r="E28" s="89"/>
      <c r="F28" s="90"/>
      <c r="G28" s="1"/>
    </row>
    <row r="29" spans="1:7" x14ac:dyDescent="0.25">
      <c r="A29" s="1"/>
      <c r="B29" s="85" t="s">
        <v>141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-496207.09449024289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142</v>
      </c>
      <c r="C32" s="89"/>
      <c r="D32" s="89"/>
      <c r="E32" s="89"/>
      <c r="F32" s="90"/>
      <c r="G32" s="1"/>
    </row>
    <row r="33" spans="1:7" x14ac:dyDescent="0.25">
      <c r="A33" s="1"/>
      <c r="B33" s="94" t="s">
        <v>85</v>
      </c>
      <c r="C33" s="95"/>
      <c r="D33" s="96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4" t="s">
        <v>55</v>
      </c>
      <c r="C34" s="95"/>
      <c r="D34" s="96"/>
      <c r="E34" s="8">
        <v>4</v>
      </c>
      <c r="F34" s="12" t="s">
        <v>19</v>
      </c>
      <c r="G34" s="1"/>
    </row>
    <row r="35" spans="1:7" x14ac:dyDescent="0.25">
      <c r="A35" s="1"/>
      <c r="B35" s="97" t="s">
        <v>143</v>
      </c>
      <c r="C35" s="97"/>
      <c r="D35" s="97"/>
      <c r="E35" s="9">
        <f>E33/E34</f>
        <v>0</v>
      </c>
      <c r="F35" s="15" t="s">
        <v>3</v>
      </c>
      <c r="G35" s="1"/>
    </row>
    <row r="36" spans="1:7" x14ac:dyDescent="0.25">
      <c r="A36" s="1"/>
      <c r="B36" s="91"/>
      <c r="C36" s="92"/>
      <c r="D36" s="92"/>
      <c r="E36" s="92"/>
      <c r="F36" s="9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CNOMtIzZd2HAbA2+VIfnwhVONPIOh5Is7kNp1Puifgsa3aCLu/5L85AtZMf6DGCC15edjqrgLxhRojThk8a6A==" saltValue="Gs0WCzw95L0/s0CoaTK66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25">
      <c r="A10" s="1"/>
      <c r="B10" s="56" t="s">
        <v>147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cliQuGd7sp1o/KgbEhOXoXh0r8yYJMVrDbzxtbmvlLnHv47ScY/njApeSdp4/VPVkOODQCciZJDn74hPc20Lg==" saltValue="SgHSpLc7mxvxQmkXCHg61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2021-09-15T14:32:42Z</dcterms:modified>
</cp:coreProperties>
</file>