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ndelsselskabet Stenløse Vandværk (V008)\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2" i="10" l="1"/>
  <c r="E13" i="10" s="1"/>
  <c r="E10" i="2" s="1"/>
  <c r="E13" i="2" s="1"/>
  <c r="E14" i="2" s="1"/>
  <c r="E15" i="2" l="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<sst xmlns="http://schemas.openxmlformats.org/spreadsheetml/2006/main" count="323" uniqueCount="155">
  <si>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</si>
  <si>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</si>
  <si>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</si>
  <si>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</si>
  <si>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</si>
  <si>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</si>
  <si>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</si>
  <si>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</si>
  <si>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</si>
  <si>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</si>
  <si>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</si>
  <si>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</si>
  <si>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</si>
  <si>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</si>
  <si>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</si>
  <si>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</si>
  <si>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</si>
  <si>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</si>
  <si>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</si>
  <si>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</si>
  <si>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</si>
  <si>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</si>
  <si>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</si>
  <si>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</si>
  <si>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</si>
  <si>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</si>
  <si>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</si>
  <si>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</si>
  <si>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</si>
  <si>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</si>
  <si>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</si>
  <si>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</si>
  <si>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</si>
  <si>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</si>
  <si>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</si>
  <si>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</si>
  <si>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</si>
  <si>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</si>
  <si>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</si>
  <si>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</si>
  <si>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</si>
  <si>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</si>
  <si>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</si>
  <si>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</si>
  <si>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</si>
  <si>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</si>
  <si>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</si>
  <si>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</si>
  <si>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</si>
  <si>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</si>
  <si>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</si>
  <si>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</si>
  <si>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</si>
  <si>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</si>
  <si>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</si>
  <si>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</si>
  <si>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</si>
  <si>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</si>
  <si>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</si>
  <si>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</si>
  <si>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</si>
  <si>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</si>
  <si>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</si>
  <si>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</si>
  <si>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</si>
  <si>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</si>
  <si>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</si>
  <si>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</si>
  <si>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</si>
  <si>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</si>
  <si>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</si>
  <si>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</si>
  <si>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</si>
  <si>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</si>
  <si>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</si>
  <si>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</si>
  <si>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</si>
  <si>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</si>
  <si>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</si>
  <si>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</si>
  <si>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</si>
  <si>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</si>
  <si>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</si>
  <si>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</si>
  <si>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</si>
  <si>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</si>
  <si>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</si>
  <si>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</si>
  <si>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</si>
  <si>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</si>
  <si>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</si>
  <si>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</si>
  <si>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</si>
  <si>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</si>
  <si>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</si>
  <si>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</si>
  <si>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</si>
  <si>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</si>
  <si>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</si>
  <si>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</si>
  <si>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</si>
  <si>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</si>
  <si>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</si>
  <si>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</si>
  <si>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</si>
  <si>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</si>
  <si>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</si>
  <si>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</si>
  <si>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</si>
  <si>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</si>
  <si>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</si>
  <si>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</si>
  <si>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</si>
  <si>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</si>
  <si>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</si>
  <si>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</si>
  <si>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</si>
  <si>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</si>
  <si>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</si>
  <si>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</si>
  <si>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</si>
  <si>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</si>
  <si>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</si>
  <si>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</si>
  <si>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</si>
  <si>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</si>
  <si>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</si>
  <si>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</si>
  <si>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</si>
  <si>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</si>
  <si>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</si>
  <si>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</si>
  <si>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</si>
  <si>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</si>
  <si>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</si>
  <si>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</si>
  <si>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</si>
  <si>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</si>
  <si>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Udvidelser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</si>
  <si>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</si>
  <si>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</si>
  <si>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</si>
  <si>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</si>
  <si>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</si>
  <si>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</si>
  <si>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</si>
  <si>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</si>
  <si>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</si>
  <si>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</si>
  <si>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</si>
  <si>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</si>
  <si>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Ingen engangstillæg</t>
  </si>
  <si>
    <t>Fane 7</t>
  </si>
  <si>
    <t>Fane 5: Kontrol med overholdelse af den økonomiske ramme for 2021</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</si>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</sst>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6"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106</v>
      </c>
      <c r="E8" s="90"/>
      <c r="F8" s="90"/>
      <c r="G8" s="9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79</v>
      </c>
      <c r="E13" s="86"/>
      <c r="F13" s="86"/>
      <c r="G13" s="87"/>
      <c r="H13" s="1"/>
      <c r="I13" s="1"/>
    </row>
    <row r="14" spans="1:9" x14ac:dyDescent="0.25">
      <c r="A14" s="1"/>
      <c r="B14" s="1"/>
      <c r="C14" s="6" t="s">
        <v>14</v>
      </c>
      <c r="D14" s="85" t="s">
        <v>111</v>
      </c>
      <c r="E14" s="86"/>
      <c r="F14" s="86"/>
      <c r="G14" s="87"/>
      <c r="H14" s="1"/>
      <c r="I14" s="1"/>
    </row>
    <row r="15" spans="1:9" x14ac:dyDescent="0.25">
      <c r="A15" s="1"/>
      <c r="B15" s="1"/>
      <c r="C15" s="6" t="s">
        <v>28</v>
      </c>
      <c r="D15" s="85" t="s">
        <v>64</v>
      </c>
      <c r="E15" s="86"/>
      <c r="F15" s="86"/>
      <c r="G15" s="87"/>
      <c r="H15" s="1"/>
      <c r="I15" s="1"/>
    </row>
    <row r="16" spans="1:9" x14ac:dyDescent="0.25">
      <c r="A16" s="1"/>
      <c r="B16" s="1"/>
      <c r="C16" s="6" t="s">
        <v>29</v>
      </c>
      <c r="D16" s="85" t="s">
        <v>80</v>
      </c>
      <c r="E16" s="86"/>
      <c r="F16" s="86"/>
      <c r="G16" s="87"/>
      <c r="H16" s="1"/>
      <c r="I16" s="1"/>
    </row>
    <row r="17" spans="1:9" x14ac:dyDescent="0.25">
      <c r="A17" s="1"/>
      <c r="B17" s="1"/>
      <c r="C17" s="6" t="s">
        <v>49</v>
      </c>
      <c r="D17" s="85" t="s">
        <v>81</v>
      </c>
      <c r="E17" s="86"/>
      <c r="F17" s="86"/>
      <c r="G17" s="87"/>
      <c r="H17" s="1"/>
      <c r="I17" s="1"/>
    </row>
    <row r="18" spans="1:9" x14ac:dyDescent="0.25">
      <c r="A18" s="1"/>
      <c r="B18" s="1"/>
      <c r="C18" s="6" t="s">
        <v>7</v>
      </c>
      <c r="D18" s="82" t="s">
        <v>11</v>
      </c>
      <c r="E18" s="83"/>
      <c r="F18" s="83"/>
      <c r="G18" s="84"/>
      <c r="H18" s="1"/>
      <c r="I18" s="1"/>
    </row>
    <row r="19" spans="1:9" x14ac:dyDescent="0.25">
      <c r="A19" s="1"/>
      <c r="B19" s="1"/>
      <c r="C19" s="6" t="s">
        <v>8</v>
      </c>
      <c r="D19" s="76" t="s">
        <v>82</v>
      </c>
      <c r="E19" s="77"/>
      <c r="F19" s="77"/>
      <c r="G19" s="78"/>
      <c r="H19" s="1"/>
      <c r="I19" s="1"/>
    </row>
    <row r="20" spans="1:9" x14ac:dyDescent="0.25">
      <c r="A20" s="1"/>
      <c r="B20" s="1"/>
      <c r="C20" s="6" t="s">
        <v>46</v>
      </c>
      <c r="D20" s="76" t="s">
        <v>114</v>
      </c>
      <c r="E20" s="77"/>
      <c r="F20" s="77"/>
      <c r="G20" s="78"/>
      <c r="H20" s="1"/>
      <c r="I20" s="1"/>
    </row>
    <row r="21" spans="1:9" x14ac:dyDescent="0.25">
      <c r="A21" s="1"/>
      <c r="B21" s="1"/>
      <c r="C21" s="6" t="s">
        <v>152</v>
      </c>
      <c r="D21" s="76" t="s">
        <v>109</v>
      </c>
      <c r="E21" s="77"/>
      <c r="F21" s="77"/>
      <c r="G21" s="78"/>
      <c r="H21" s="1"/>
      <c r="I21" s="1"/>
    </row>
    <row r="22" spans="1:9" x14ac:dyDescent="0.25">
      <c r="A22" s="1"/>
      <c r="B22" s="1"/>
      <c r="C22" s="6" t="s">
        <v>121</v>
      </c>
      <c r="D22" s="76" t="s">
        <v>35</v>
      </c>
      <c r="E22" s="77"/>
      <c r="F22" s="77"/>
      <c r="G22" s="78"/>
      <c r="H22" s="1"/>
      <c r="I22" s="1"/>
    </row>
    <row r="23" spans="1:9" x14ac:dyDescent="0.25">
      <c r="A23" s="1"/>
      <c r="B23" s="1"/>
      <c r="C23" s="6" t="s">
        <v>122</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123</v>
      </c>
      <c r="D26" s="79" t="s">
        <v>47</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ht="13.5" customHeight="1" x14ac:dyDescent="0.25">
      <c r="A50" s="1"/>
      <c r="B50" s="1"/>
      <c r="C50" s="1"/>
      <c r="D50" s="1"/>
      <c r="E50" s="1"/>
      <c r="F50" s="1"/>
      <c r="G50" s="1"/>
      <c r="H50" s="1"/>
      <c r="I50" s="1"/>
    </row>
    <row r="51" spans="1:9" hidden="1" x14ac:dyDescent="0.25">
      <c r="A51" s="1"/>
      <c r="B51" s="1"/>
      <c r="C51" s="1"/>
      <c r="D51" s="1"/>
      <c r="E51" s="1"/>
      <c r="F51" s="1"/>
      <c r="G51" s="1"/>
      <c r="H51" s="1"/>
      <c r="I51" s="1"/>
    </row>
  </sheetData>
  <sheetProtection algorithmName="SHA-512" hashValue="2AoySOGkXV/Y9McDZTfLC15SZUDenFDlxAB/dfrOe0PqTmVctvDjyFXRurJ//+XSJcVeXUp+6Vn7BGyLZSDKmA==" saltValue="6cUjPBjt8Q44XYZBQhPdj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115</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102</v>
      </c>
      <c r="C8" s="113"/>
      <c r="D8" s="113"/>
      <c r="E8" s="113"/>
      <c r="F8" s="113"/>
      <c r="G8" s="113"/>
      <c r="H8" s="113"/>
      <c r="I8" s="113"/>
      <c r="J8" s="113"/>
      <c r="K8" s="114"/>
      <c r="L8" s="1"/>
    </row>
    <row r="9" spans="1:12" ht="39.75" customHeight="1" x14ac:dyDescent="0.25">
      <c r="A9" s="1"/>
      <c r="B9" s="49" t="s">
        <v>0</v>
      </c>
      <c r="C9" s="16" t="s">
        <v>1</v>
      </c>
      <c r="D9" s="128" t="s">
        <v>112</v>
      </c>
      <c r="E9" s="129"/>
      <c r="F9" s="128" t="s">
        <v>2</v>
      </c>
      <c r="G9" s="129"/>
      <c r="H9" s="128" t="s">
        <v>113</v>
      </c>
      <c r="I9" s="129"/>
      <c r="J9" s="128" t="s">
        <v>23</v>
      </c>
      <c r="K9" s="129"/>
      <c r="L9" s="1"/>
    </row>
    <row r="10" spans="1:12" x14ac:dyDescent="0.25">
      <c r="A10" s="1"/>
      <c r="B10" s="57" t="s">
        <v>137</v>
      </c>
      <c r="C10" s="30"/>
      <c r="D10" s="8">
        <v>0</v>
      </c>
      <c r="E10" s="12" t="s">
        <v>3</v>
      </c>
      <c r="F10" s="8">
        <f>IFERROR(D10/C10,0)</f>
        <v>0</v>
      </c>
      <c r="G10" s="12" t="s">
        <v>3</v>
      </c>
      <c r="H10" s="8">
        <v>0</v>
      </c>
      <c r="I10" s="12" t="s">
        <v>3</v>
      </c>
      <c r="J10" s="8">
        <v>0</v>
      </c>
      <c r="K10" s="12" t="s">
        <v>3</v>
      </c>
      <c r="L10" s="1"/>
    </row>
    <row r="11" spans="1:12" x14ac:dyDescent="0.25">
      <c r="A11" s="1"/>
      <c r="B11" s="65" t="s">
        <v>103</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qBWXk72a1CFfc2GhIJ+1E3WFWF0SuwDxUL9jWuICubni5UoP51MAJeUPdQIjcJloYWLV7wsQZ3PJFdrMBrZgg==" saltValue="MP6HOenMKeYVMSrgtqTEf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139</v>
      </c>
      <c r="C10" s="19">
        <f>'Fane 7. Anlægsprojekter (§ 19)'!H11</f>
        <v>0</v>
      </c>
      <c r="D10" s="12" t="s">
        <v>3</v>
      </c>
      <c r="E10" s="8">
        <v>0</v>
      </c>
      <c r="F10" s="12" t="s">
        <v>3</v>
      </c>
      <c r="G10" s="1"/>
    </row>
    <row r="11" spans="1:7" x14ac:dyDescent="0.25">
      <c r="A11" s="1"/>
      <c r="B11" s="20" t="s">
        <v>138</v>
      </c>
      <c r="C11" s="19">
        <v>0</v>
      </c>
      <c r="D11" s="12" t="s">
        <v>3</v>
      </c>
      <c r="E11" s="8">
        <v>6442</v>
      </c>
      <c r="F11" s="12" t="s">
        <v>3</v>
      </c>
      <c r="G11" s="1"/>
    </row>
    <row r="12" spans="1:7" x14ac:dyDescent="0.25">
      <c r="A12" s="1"/>
      <c r="B12" s="74" t="s">
        <v>67</v>
      </c>
      <c r="C12" s="10">
        <f>SUM(C10:C11)</f>
        <v>0</v>
      </c>
      <c r="D12" s="11" t="s">
        <v>3</v>
      </c>
      <c r="E12" s="10">
        <f>SUM(E10:E11)</f>
        <v>6442</v>
      </c>
      <c r="F12" s="11" t="s">
        <v>3</v>
      </c>
      <c r="G12" s="1"/>
    </row>
    <row r="13" spans="1:7" x14ac:dyDescent="0.25">
      <c r="A13" s="1"/>
      <c r="B13" s="74" t="s">
        <v>99</v>
      </c>
      <c r="C13" s="10">
        <f>C12*(1+'Fane 11. Nøgletal'!C15)</f>
        <v>0</v>
      </c>
      <c r="D13" s="11" t="s">
        <v>3</v>
      </c>
      <c r="E13" s="10">
        <f>E12*(1+'Fane 11. Nøgletal'!C15)</f>
        <v>6671.3352000000004</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fOL3wQBV+II3Qp7PDl9tzvr0U17ryA4waBiguHB5MH42aY9+g/OfeLOyzzhb/c4H/69tr1jCxg4uNxklJTpDA==" saltValue="DtJVGNwIgY1RERGeqeAZV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117</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151</v>
      </c>
      <c r="C9" s="19"/>
      <c r="D9" s="12" t="s">
        <v>3</v>
      </c>
      <c r="E9" s="19"/>
      <c r="F9" s="12" t="s">
        <v>3</v>
      </c>
      <c r="G9" s="1"/>
    </row>
    <row r="10" spans="1:7" x14ac:dyDescent="0.25">
      <c r="A10" s="1"/>
      <c r="B10" s="74" t="s">
        <v>108</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3fTIjtIjX8LNbmkKZtn+jxKNnAAj1p/hIq1AWE5gJSeLmHY9HFguTdhRdiB3CYjZtlXKgEekjmNsT8R/dKQAUA==" saltValue="5DsKtwFrFjFV7JqxAfHKi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140</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100</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1lPh8tUlS+rl7NDyp8V2Xk4gYsYVfsC9Sj7PdNJNbl8kQkz3g1MbhyGOB1eYzvEtDOTniSmuQcKIC0mAL3UYQ==" saltValue="UKgJNbmUgY9rOyvfDmgJ4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6.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119</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141</v>
      </c>
      <c r="C11" s="8">
        <v>0</v>
      </c>
      <c r="D11" s="12" t="s">
        <v>3</v>
      </c>
      <c r="E11" s="8">
        <v>0</v>
      </c>
      <c r="F11" s="12" t="s">
        <v>3</v>
      </c>
      <c r="G11" s="1"/>
    </row>
    <row r="12" spans="1:7" x14ac:dyDescent="0.25">
      <c r="A12" s="1"/>
      <c r="B12" s="74" t="s">
        <v>105</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UgRlosB7Ee8fUWkIVrr/8/j8aPWrbbWjrwHMfRiid6B5RhjYM7zm8oCnAUoZMmp0vCXGfDP3+DHK03Cf9xR2w==" saltValue="2jxewf3/8HVJ3eXpX1tJp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3" t="s">
        <v>120</v>
      </c>
      <c r="C3" s="93"/>
      <c r="D3" s="1"/>
    </row>
    <row r="4" spans="1:4" ht="25.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101</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Kr7QKKzQDKEf7ybuNlXHptRORv+gFM9h6Q7xpn3RsxWa6PZ0r/ABezkx6ngyfOFoOmhnIQrBtpMzKiVL/K7biA==" saltValue="cvq2p2nHeAbI+EcyB6G/p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2472096.4057092965</v>
      </c>
      <c r="F9" s="55" t="s">
        <v>3</v>
      </c>
      <c r="G9" s="1"/>
    </row>
    <row r="10" spans="1:7" ht="17.100000000000001" customHeight="1" x14ac:dyDescent="0.25">
      <c r="A10" s="1"/>
      <c r="B10" s="24" t="s">
        <v>50</v>
      </c>
      <c r="C10" s="55"/>
      <c r="D10" s="55"/>
      <c r="E10" s="7">
        <f>'Fane 8.1. Varige tillæg'!C13+'Fane 8.1. Varige tillæg'!E13</f>
        <v>6671.3352000000004</v>
      </c>
      <c r="F10" s="55" t="s">
        <v>3</v>
      </c>
      <c r="G10" s="1"/>
    </row>
    <row r="11" spans="1:7" ht="17.100000000000001" customHeight="1" x14ac:dyDescent="0.25">
      <c r="A11" s="1"/>
      <c r="B11" s="24" t="s">
        <v>52</v>
      </c>
      <c r="C11" s="55"/>
      <c r="D11" s="55"/>
      <c r="E11" s="8">
        <f>-('Fane 10. Bortfald'!C13+'Fane 10. Bortfald'!E13)</f>
        <v>0</v>
      </c>
      <c r="F11" s="55" t="s">
        <v>3</v>
      </c>
      <c r="G11" s="1"/>
    </row>
    <row r="12" spans="1:7" ht="17.100000000000001" customHeight="1" x14ac:dyDescent="0.25">
      <c r="A12" s="1"/>
      <c r="B12" s="24" t="s">
        <v>54</v>
      </c>
      <c r="C12" s="55"/>
      <c r="D12" s="55"/>
      <c r="E12" s="8">
        <f>'Fane 9. Tilknyttet virksomhed'!C12+'Fane 9. Tilknyttet virksomhed'!E12</f>
        <v>0</v>
      </c>
      <c r="F12" s="55" t="s">
        <v>3</v>
      </c>
      <c r="G12" s="1"/>
    </row>
    <row r="13" spans="1:7" ht="17.100000000000001" customHeight="1" x14ac:dyDescent="0.25">
      <c r="A13" s="1"/>
      <c r="B13" s="56" t="s">
        <v>17</v>
      </c>
      <c r="C13" s="55"/>
      <c r="D13" s="55"/>
      <c r="E13" s="8">
        <f>SUM(E9:E12)*'Fane 11. Nøgletal'!C15</f>
        <v>88244.131576370957</v>
      </c>
      <c r="F13" s="55" t="s">
        <v>3</v>
      </c>
      <c r="G13" s="1"/>
    </row>
    <row r="14" spans="1:7" ht="17.100000000000001" customHeight="1" x14ac:dyDescent="0.25">
      <c r="A14" s="1"/>
      <c r="B14" s="24" t="s">
        <v>44</v>
      </c>
      <c r="C14" s="55"/>
      <c r="D14" s="55"/>
      <c r="E14" s="8">
        <f>-SUM(E9,E10:E13)*'Fane 11. Nøgletal'!C20</f>
        <v>-43639.201832256353</v>
      </c>
      <c r="F14" s="55" t="s">
        <v>3</v>
      </c>
      <c r="G14" s="1"/>
    </row>
    <row r="15" spans="1:7" ht="15" customHeight="1" x14ac:dyDescent="0.25">
      <c r="A15" s="1"/>
      <c r="B15" s="68" t="s">
        <v>19</v>
      </c>
      <c r="C15" s="29"/>
      <c r="D15" s="29"/>
      <c r="E15" s="9">
        <f>SUM(E9,E10:E14)</f>
        <v>2523372.6706534112</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omk.'!C14</f>
        <v>3342501.1076745605</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107</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-370626</v>
      </c>
      <c r="F24" s="59" t="s">
        <v>3</v>
      </c>
      <c r="G24" s="1"/>
    </row>
    <row r="25" spans="1:7" x14ac:dyDescent="0.25">
      <c r="A25" s="1"/>
      <c r="B25" s="58" t="s">
        <v>76</v>
      </c>
      <c r="C25" s="58"/>
      <c r="D25" s="58"/>
      <c r="E25" s="58"/>
      <c r="F25" s="58"/>
      <c r="G25" s="1"/>
    </row>
    <row r="26" spans="1:7" x14ac:dyDescent="0.25">
      <c r="A26" s="1"/>
      <c r="B26" s="59" t="s">
        <v>77</v>
      </c>
      <c r="C26" s="59"/>
      <c r="D26" s="59"/>
      <c r="E26" s="9">
        <f>'Fane 6. Skattesagen'!G12</f>
        <v>0</v>
      </c>
      <c r="F26" s="59" t="s">
        <v>3</v>
      </c>
      <c r="G26" s="1"/>
    </row>
    <row r="27" spans="1:7" x14ac:dyDescent="0.25">
      <c r="A27" s="1"/>
      <c r="B27" s="58" t="s">
        <v>39</v>
      </c>
      <c r="C27" s="58"/>
      <c r="D27" s="58"/>
      <c r="E27" s="10">
        <f>SUM(E15:E17:E22:E24:E26)</f>
        <v>5495247.7783279717</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kuwLCYElkmY5mEtz75eeANIj6tZnxndp7fG/lv4aOPF4cuaDHDxT4AiVWvy0xNJNQGGGKRqRQHs16Zjon+I0xg==" saltValue="SGuA4mKtqGh1MTomEWYLo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2523372.6706534112</v>
      </c>
      <c r="F8" s="55" t="s">
        <v>3</v>
      </c>
      <c r="G8" s="1"/>
    </row>
    <row r="9" spans="1:7" ht="15" customHeight="1" x14ac:dyDescent="0.25">
      <c r="A9" s="1"/>
      <c r="B9" s="56" t="s">
        <v>17</v>
      </c>
      <c r="C9" s="55"/>
      <c r="D9" s="55"/>
      <c r="E9" s="8">
        <f>SUM(E8:E8)*'Fane 11. Nøgletal'!C15</f>
        <v>89832.067075261439</v>
      </c>
      <c r="F9" s="55" t="s">
        <v>3</v>
      </c>
      <c r="G9" s="1"/>
    </row>
    <row r="10" spans="1:7" ht="15" customHeight="1" x14ac:dyDescent="0.25">
      <c r="A10" s="1"/>
      <c r="B10" s="56" t="s">
        <v>44</v>
      </c>
      <c r="C10" s="55"/>
      <c r="D10" s="55"/>
      <c r="E10" s="8">
        <f>-SUM(E8:E9)*'Fane 11. Nøgletal'!C20</f>
        <v>-44424.480541387435</v>
      </c>
      <c r="F10" s="55" t="s">
        <v>3</v>
      </c>
      <c r="G10" s="1"/>
    </row>
    <row r="11" spans="1:7" ht="15" customHeight="1" x14ac:dyDescent="0.25">
      <c r="A11" s="1"/>
      <c r="B11" s="29" t="s">
        <v>19</v>
      </c>
      <c r="C11" s="29"/>
      <c r="D11" s="29"/>
      <c r="E11" s="9">
        <f>SUM(E8:E10)</f>
        <v>2568780.257187285</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f>
        <v>3461494.1471077753</v>
      </c>
      <c r="F13" s="59" t="s">
        <v>3</v>
      </c>
      <c r="G13" s="1"/>
    </row>
    <row r="14" spans="1:7" x14ac:dyDescent="0.25">
      <c r="A14" s="1"/>
      <c r="B14" s="58" t="s">
        <v>62</v>
      </c>
      <c r="C14" s="58"/>
      <c r="D14" s="58"/>
      <c r="E14" s="58"/>
      <c r="F14" s="58"/>
      <c r="G14" s="1"/>
    </row>
    <row r="15" spans="1:7" x14ac:dyDescent="0.25">
      <c r="A15" s="1"/>
      <c r="B15" s="59" t="s">
        <v>78</v>
      </c>
      <c r="C15" s="33"/>
      <c r="D15" s="33"/>
      <c r="E15" s="9">
        <f>'Fane 5. Kontrol af ØR2021'!E30</f>
        <v>-370626</v>
      </c>
      <c r="F15" s="59" t="s">
        <v>3</v>
      </c>
      <c r="G15" s="1"/>
    </row>
    <row r="16" spans="1:7" x14ac:dyDescent="0.25">
      <c r="A16" s="1"/>
      <c r="B16" s="58" t="s">
        <v>76</v>
      </c>
      <c r="C16" s="58"/>
      <c r="D16" s="58"/>
      <c r="E16" s="58"/>
      <c r="F16" s="58"/>
      <c r="G16" s="1"/>
    </row>
    <row r="17" spans="1:7" x14ac:dyDescent="0.25">
      <c r="A17" s="1"/>
      <c r="B17" s="59" t="s">
        <v>77</v>
      </c>
      <c r="C17" s="59"/>
      <c r="D17" s="59"/>
      <c r="E17" s="9">
        <f>'Fane 6. Skattesagen'!G13</f>
        <v>0</v>
      </c>
      <c r="F17" s="59" t="s">
        <v>3</v>
      </c>
      <c r="G17" s="1"/>
    </row>
    <row r="18" spans="1:7" x14ac:dyDescent="0.25">
      <c r="A18" s="1"/>
      <c r="B18" s="58" t="s">
        <v>57</v>
      </c>
      <c r="C18" s="58"/>
      <c r="D18" s="58"/>
      <c r="E18" s="10">
        <f>SUM(E11,E13,E15,E17)</f>
        <v>5659648.4042950608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ZyTQ/19CAIfLTzC19I3/x9i4A+Qv4eCaSgKL8HSAGIF64N5TZ2d8UQVR3WGje/HkkoGMSv0NkWp/QXoLr+cVNQ==" saltValue="QzyrI6OH6+S/AgD5tkr6I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2568780.257187285</v>
      </c>
      <c r="F8" s="55" t="s">
        <v>3</v>
      </c>
      <c r="G8" s="1"/>
    </row>
    <row r="9" spans="1:7" ht="15" customHeight="1" x14ac:dyDescent="0.25">
      <c r="A9" s="1"/>
      <c r="B9" s="56" t="s">
        <v>17</v>
      </c>
      <c r="C9" s="55"/>
      <c r="D9" s="55"/>
      <c r="E9" s="8">
        <f>SUM(E8:E8)*'Fane 11. Nøgletal'!C15</f>
        <v>91448.577155867344</v>
      </c>
      <c r="F9" s="55" t="s">
        <v>3</v>
      </c>
      <c r="G9" s="1"/>
    </row>
    <row r="10" spans="1:7" ht="15" customHeight="1" x14ac:dyDescent="0.25">
      <c r="A10" s="1"/>
      <c r="B10" s="56" t="s">
        <v>44</v>
      </c>
      <c r="C10" s="55"/>
      <c r="D10" s="55"/>
      <c r="E10" s="8">
        <f>-SUM(E8:E9)*'Fane 11. Nøgletal'!C20</f>
        <v>-45223.890183833588</v>
      </c>
      <c r="F10" s="55" t="s">
        <v>3</v>
      </c>
      <c r="G10" s="1"/>
    </row>
    <row r="11" spans="1:7" x14ac:dyDescent="0.25">
      <c r="A11" s="1"/>
      <c r="B11" s="29" t="s">
        <v>19</v>
      </c>
      <c r="C11" s="29"/>
      <c r="D11" s="29"/>
      <c r="E11" s="9">
        <f>SUM(E8:E10)</f>
        <v>2615004.9441593187</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Nøgletal'!C15)^2</f>
        <v>3584723.3387448122</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76</v>
      </c>
      <c r="C16" s="58"/>
      <c r="D16" s="58"/>
      <c r="E16" s="58"/>
      <c r="F16" s="58"/>
      <c r="G16" s="1"/>
    </row>
    <row r="17" spans="1:7" ht="15" customHeight="1" x14ac:dyDescent="0.25">
      <c r="A17" s="1"/>
      <c r="B17" s="59" t="s">
        <v>77</v>
      </c>
      <c r="C17" s="59"/>
      <c r="D17" s="59"/>
      <c r="E17" s="9">
        <f>'Fane 6. Skattesagen'!G14</f>
        <v>0</v>
      </c>
      <c r="F17" s="59" t="s">
        <v>3</v>
      </c>
      <c r="G17" s="1"/>
    </row>
    <row r="18" spans="1:7" x14ac:dyDescent="0.25">
      <c r="A18" s="1"/>
      <c r="B18" s="58" t="s">
        <v>66</v>
      </c>
      <c r="C18" s="58"/>
      <c r="D18" s="58"/>
      <c r="E18" s="10">
        <f>SUM(E11,E13,E15,E17)</f>
        <v>6199728.2829041313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3ZzQhbmpBcqebZe2gFyikMP+snWYHM8wxZhMai9eufwtJn/SZ77Ox7HG/5j//AT0ke3RL7G8V/mS+8l8UJbg==" saltValue="8uOgZl6GBc7TmkiZUtZPF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86</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87</v>
      </c>
      <c r="C8" s="55"/>
      <c r="D8" s="55"/>
      <c r="E8" s="7">
        <f>'Fane 2.3. Økonomisk ramme 2025'!E11</f>
        <v>2615004.9441593187</v>
      </c>
      <c r="F8" s="55" t="s">
        <v>3</v>
      </c>
      <c r="G8" s="1"/>
    </row>
    <row r="9" spans="1:7" ht="15" customHeight="1" x14ac:dyDescent="0.25">
      <c r="A9" s="1"/>
      <c r="B9" s="56" t="s">
        <v>17</v>
      </c>
      <c r="C9" s="55"/>
      <c r="D9" s="55"/>
      <c r="E9" s="8">
        <f>SUM(E8:E8)*'Fane 11. Nøgletal'!C15</f>
        <v>93094.176012071752</v>
      </c>
      <c r="F9" s="55" t="s">
        <v>3</v>
      </c>
      <c r="G9" s="1"/>
    </row>
    <row r="10" spans="1:7" ht="15" customHeight="1" x14ac:dyDescent="0.25">
      <c r="A10" s="1"/>
      <c r="B10" s="56" t="s">
        <v>44</v>
      </c>
      <c r="C10" s="55"/>
      <c r="D10" s="55"/>
      <c r="E10" s="8">
        <f>-SUM(E8:E9)*'Fane 11. Nøgletal'!C20</f>
        <v>-46037.685042913639</v>
      </c>
      <c r="F10" s="55" t="s">
        <v>3</v>
      </c>
      <c r="G10" s="1"/>
    </row>
    <row r="11" spans="1:7" x14ac:dyDescent="0.25">
      <c r="A11" s="1"/>
      <c r="B11" s="29" t="s">
        <v>19</v>
      </c>
      <c r="C11" s="29"/>
      <c r="D11" s="29"/>
      <c r="E11" s="9">
        <f>SUM(E8:E10)</f>
        <v>2662061.4351284769</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Nøgletal'!C15)^3</f>
        <v>3712339.4896041276</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76</v>
      </c>
      <c r="C16" s="58"/>
      <c r="D16" s="58"/>
      <c r="E16" s="58"/>
      <c r="F16" s="58"/>
      <c r="G16" s="1"/>
    </row>
    <row r="17" spans="1:7" ht="15" customHeight="1" x14ac:dyDescent="0.25">
      <c r="A17" s="1"/>
      <c r="B17" s="59" t="s">
        <v>77</v>
      </c>
      <c r="C17" s="59"/>
      <c r="D17" s="59"/>
      <c r="E17" s="9">
        <f>'Fane 6. Skattesagen'!G15</f>
        <v>0</v>
      </c>
      <c r="F17" s="59" t="s">
        <v>3</v>
      </c>
      <c r="G17" s="1"/>
    </row>
    <row r="18" spans="1:7" x14ac:dyDescent="0.25">
      <c r="A18" s="1"/>
      <c r="B18" s="58" t="s">
        <v>88</v>
      </c>
      <c r="C18" s="58"/>
      <c r="D18" s="58"/>
      <c r="E18" s="10">
        <f>SUM(E11,E13,E15,E17)</f>
        <v>6374400.924732605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8V0fpBwGv+M1IAg+9K+xpHj28gedmVxyFAUlFiyj5VY7gAw2rztJnnzt15qucPhQ9kanKj6sMPJiHs2EMLtSCg==" saltValue="eIcBRQy+Em/2bVayiGErb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89</v>
      </c>
      <c r="C3" s="93"/>
      <c r="D3" s="93"/>
      <c r="E3" s="93"/>
      <c r="F3" s="93"/>
      <c r="G3" s="1"/>
    </row>
    <row r="4" spans="1:7" ht="29.2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90</v>
      </c>
      <c r="C8" s="58"/>
      <c r="D8" s="58"/>
      <c r="E8" s="58"/>
      <c r="F8" s="58"/>
      <c r="G8" s="1"/>
    </row>
    <row r="9" spans="1:7" x14ac:dyDescent="0.25">
      <c r="A9" s="1"/>
      <c r="B9" s="94" t="s">
        <v>22</v>
      </c>
      <c r="C9" s="94"/>
      <c r="D9" s="94"/>
      <c r="E9" s="7">
        <v>2480997.1360912221</v>
      </c>
      <c r="F9" s="55" t="s">
        <v>3</v>
      </c>
      <c r="G9" s="1"/>
    </row>
    <row r="10" spans="1:7" x14ac:dyDescent="0.25">
      <c r="A10" s="1"/>
      <c r="B10" s="96" t="s">
        <v>104</v>
      </c>
      <c r="C10" s="97"/>
      <c r="D10" s="98"/>
      <c r="E10" s="7">
        <v>0</v>
      </c>
      <c r="F10" s="55" t="s">
        <v>3</v>
      </c>
      <c r="G10" s="1"/>
    </row>
    <row r="11" spans="1:7" x14ac:dyDescent="0.25">
      <c r="A11" s="1"/>
      <c r="B11" s="95" t="s">
        <v>50</v>
      </c>
      <c r="C11" s="95"/>
      <c r="D11" s="95"/>
      <c r="E11" s="7">
        <v>3571.7480000000005</v>
      </c>
      <c r="F11" s="55" t="s">
        <v>3</v>
      </c>
      <c r="G11" s="1"/>
    </row>
    <row r="12" spans="1:7" x14ac:dyDescent="0.25">
      <c r="A12" s="1"/>
      <c r="B12" s="95" t="s">
        <v>54</v>
      </c>
      <c r="C12" s="95"/>
      <c r="D12" s="95"/>
      <c r="E12" s="7">
        <v>0</v>
      </c>
      <c r="F12" s="55" t="s">
        <v>3</v>
      </c>
      <c r="G12" s="1"/>
    </row>
    <row r="13" spans="1:7" x14ac:dyDescent="0.25">
      <c r="A13" s="1"/>
      <c r="B13" s="95" t="s">
        <v>51</v>
      </c>
      <c r="C13" s="95"/>
      <c r="D13" s="95"/>
      <c r="E13" s="8">
        <v>0</v>
      </c>
      <c r="F13" s="55" t="s">
        <v>3</v>
      </c>
      <c r="G13" s="1"/>
    </row>
    <row r="14" spans="1:7" x14ac:dyDescent="0.25">
      <c r="A14" s="1"/>
      <c r="B14" s="95" t="s">
        <v>17</v>
      </c>
      <c r="C14" s="95"/>
      <c r="D14" s="95"/>
      <c r="E14" s="8">
        <f>E9*'Fane 11. Nøgletal'!C13+SUM(E11:E13)*'Fane 11. Nøgletal'!C14</f>
        <v>30279.95182871291</v>
      </c>
      <c r="F14" s="55" t="s">
        <v>3</v>
      </c>
      <c r="G14" s="1"/>
    </row>
    <row r="15" spans="1:7" x14ac:dyDescent="0.25">
      <c r="A15" s="1"/>
      <c r="B15" s="95" t="s">
        <v>44</v>
      </c>
      <c r="C15" s="95"/>
      <c r="D15" s="95"/>
      <c r="E15" s="8">
        <f>-SUM(E9:E14)*'Fane 11. Nøgletal'!C20</f>
        <v>-42752.4302106389</v>
      </c>
      <c r="F15" s="55" t="s">
        <v>3</v>
      </c>
      <c r="G15" s="1"/>
    </row>
    <row r="16" spans="1:7" x14ac:dyDescent="0.25">
      <c r="A16" s="1"/>
      <c r="B16" s="100" t="s">
        <v>19</v>
      </c>
      <c r="C16" s="100"/>
      <c r="D16" s="100"/>
      <c r="E16" s="34">
        <f>SUM(E9:E15)</f>
        <v>2472096.4057092965</v>
      </c>
      <c r="F16" s="35" t="s">
        <v>3</v>
      </c>
      <c r="G16" s="1"/>
    </row>
    <row r="17" spans="1:7" x14ac:dyDescent="0.25">
      <c r="A17" s="1"/>
      <c r="B17" s="101" t="s">
        <v>11</v>
      </c>
      <c r="C17" s="101"/>
      <c r="D17" s="101"/>
      <c r="E17" s="58"/>
      <c r="F17" s="58"/>
      <c r="G17" s="1"/>
    </row>
    <row r="18" spans="1:7" x14ac:dyDescent="0.25">
      <c r="A18" s="1"/>
      <c r="B18" s="102" t="s">
        <v>11</v>
      </c>
      <c r="C18" s="102"/>
      <c r="D18" s="102"/>
      <c r="E18" s="9">
        <v>3388500.8886298304</v>
      </c>
      <c r="F18" s="59" t="s">
        <v>3</v>
      </c>
      <c r="G18" s="1"/>
    </row>
    <row r="19" spans="1:7" ht="15.4" customHeight="1" x14ac:dyDescent="0.25">
      <c r="A19" s="1"/>
      <c r="B19" s="58" t="s">
        <v>36</v>
      </c>
      <c r="C19" s="58"/>
      <c r="D19" s="58"/>
      <c r="E19" s="58"/>
      <c r="F19" s="58"/>
      <c r="G19" s="1"/>
    </row>
    <row r="20" spans="1:7" ht="15.75" customHeight="1" x14ac:dyDescent="0.25">
      <c r="A20" s="1"/>
      <c r="B20" s="103" t="s">
        <v>33</v>
      </c>
      <c r="C20" s="104"/>
      <c r="D20" s="105"/>
      <c r="E20" s="28">
        <v>0</v>
      </c>
      <c r="F20" s="27" t="s">
        <v>3</v>
      </c>
      <c r="G20" s="1"/>
    </row>
    <row r="21" spans="1:7" x14ac:dyDescent="0.25">
      <c r="A21" s="1"/>
      <c r="B21" s="103" t="s">
        <v>34</v>
      </c>
      <c r="C21" s="104"/>
      <c r="D21" s="105"/>
      <c r="E21" s="51">
        <v>0</v>
      </c>
      <c r="F21" s="27" t="s">
        <v>3</v>
      </c>
      <c r="G21" s="1"/>
    </row>
    <row r="22" spans="1:7" x14ac:dyDescent="0.25">
      <c r="A22" s="1"/>
      <c r="B22" s="106" t="s">
        <v>37</v>
      </c>
      <c r="C22" s="107"/>
      <c r="D22" s="108"/>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-50236.350882923114</v>
      </c>
      <c r="F24" s="59" t="s">
        <v>3</v>
      </c>
      <c r="G24" s="1"/>
    </row>
    <row r="25" spans="1:7" x14ac:dyDescent="0.25">
      <c r="A25" s="1"/>
      <c r="B25" s="68" t="s">
        <v>63</v>
      </c>
      <c r="C25" s="29"/>
      <c r="D25" s="29"/>
      <c r="E25" s="9">
        <v>-53058.565823163372</v>
      </c>
      <c r="F25" s="59" t="s">
        <v>3</v>
      </c>
      <c r="G25" s="1"/>
    </row>
    <row r="26" spans="1:7" x14ac:dyDescent="0.25">
      <c r="A26" s="1"/>
      <c r="B26" s="58" t="s">
        <v>76</v>
      </c>
      <c r="C26" s="58"/>
      <c r="D26" s="58"/>
      <c r="E26" s="58"/>
      <c r="F26" s="58"/>
      <c r="G26" s="1"/>
    </row>
    <row r="27" spans="1:7" x14ac:dyDescent="0.25">
      <c r="A27" s="1"/>
      <c r="B27" s="109" t="s">
        <v>77</v>
      </c>
      <c r="C27" s="110"/>
      <c r="D27" s="111"/>
      <c r="E27" s="9">
        <f>'Fane 6. Skattesagen'!G11</f>
        <v>0</v>
      </c>
      <c r="F27" s="59" t="s">
        <v>3</v>
      </c>
      <c r="G27" s="1"/>
    </row>
    <row r="28" spans="1:7" ht="15" customHeight="1" x14ac:dyDescent="0.25">
      <c r="A28" s="1"/>
      <c r="B28" s="36" t="s">
        <v>150</v>
      </c>
      <c r="C28" s="36"/>
      <c r="D28" s="36"/>
      <c r="E28" s="37">
        <f>E16+E18+E22+E24+E25+E27</f>
        <v>5757302.3776330408</v>
      </c>
      <c r="F28" s="38" t="s">
        <v>3</v>
      </c>
      <c r="G28" s="1"/>
    </row>
    <row r="29" spans="1:7" ht="27" customHeight="1" x14ac:dyDescent="0.25">
      <c r="A29" s="1"/>
      <c r="B29" s="99" t="s">
        <v>91</v>
      </c>
      <c r="C29" s="99"/>
      <c r="D29" s="99"/>
      <c r="E29" s="99"/>
      <c r="F29" s="9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B56" s="1"/>
      <c r="C56" s="1"/>
      <c r="D56" s="1"/>
      <c r="E56" s="1"/>
      <c r="F56" s="1"/>
    </row>
  </sheetData>
  <sheetProtection algorithmName="SHA-512" hashValue="5VRmDIon7QIbNcYNhd9KBwwAK6ckh18X8IQ4cVf9BvAgvl7Ivi4VqQz5jjzLHnb8wO177swDgO9/M0OKhzErqg==" saltValue="KrChmdw5dkORkl3gpFOU9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92</v>
      </c>
      <c r="C8" s="113"/>
      <c r="D8" s="114"/>
      <c r="E8" s="1"/>
      <c r="F8" s="1"/>
    </row>
    <row r="9" spans="1:6" ht="15" customHeight="1" x14ac:dyDescent="0.25">
      <c r="A9" s="1"/>
      <c r="B9" s="17" t="s">
        <v>25</v>
      </c>
      <c r="C9" s="59" t="s">
        <v>110</v>
      </c>
      <c r="D9" s="59"/>
      <c r="E9" s="1"/>
      <c r="F9" s="1"/>
    </row>
    <row r="10" spans="1:6" x14ac:dyDescent="0.25">
      <c r="A10" s="1"/>
      <c r="B10" s="23" t="s">
        <v>128</v>
      </c>
      <c r="C10" s="8">
        <v>1811376</v>
      </c>
      <c r="D10" s="12" t="s">
        <v>3</v>
      </c>
      <c r="E10" s="1"/>
      <c r="F10" s="1"/>
    </row>
    <row r="11" spans="1:6" x14ac:dyDescent="0.25">
      <c r="A11" s="1"/>
      <c r="B11" s="23" t="s">
        <v>129</v>
      </c>
      <c r="C11" s="8">
        <v>7004</v>
      </c>
      <c r="D11" s="12" t="s">
        <v>3</v>
      </c>
      <c r="E11" s="1"/>
      <c r="F11" s="1"/>
    </row>
    <row r="12" spans="1:6" x14ac:dyDescent="0.25">
      <c r="A12" s="1"/>
      <c r="B12" s="23" t="s">
        <v>130</v>
      </c>
      <c r="C12" s="8">
        <v>1298266</v>
      </c>
      <c r="D12" s="12" t="s">
        <v>3</v>
      </c>
      <c r="E12" s="1"/>
      <c r="F12" s="1"/>
    </row>
    <row r="13" spans="1:6" x14ac:dyDescent="0.25">
      <c r="A13" s="1"/>
      <c r="B13" s="74" t="s">
        <v>93</v>
      </c>
      <c r="C13" s="10">
        <f>SUM(C10:C12)</f>
        <v>3116646</v>
      </c>
      <c r="D13" s="11" t="s">
        <v>3</v>
      </c>
      <c r="E13" s="1"/>
      <c r="F13" s="1"/>
    </row>
    <row r="14" spans="1:6" x14ac:dyDescent="0.25">
      <c r="A14" s="1"/>
      <c r="B14" s="74" t="s">
        <v>94</v>
      </c>
      <c r="C14" s="10">
        <f>C13*(1+'Fane 11. Nøgletal'!C15)^2</f>
        <v>3342501.1076745605</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pIP4O1obsw6vFJEVTILOy7JsqOLMuY5AaL5Z7GT64sxeRcASFtqy/rMC7CVZeOBfCZ/ESbMjLC21lx+vSniGCQ==" saltValue="Tpv4PegR30XseOSKREjxU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3" t="s">
        <v>153</v>
      </c>
      <c r="C3" s="93"/>
      <c r="D3" s="93"/>
      <c r="E3" s="93"/>
      <c r="F3" s="93"/>
      <c r="G3" s="1"/>
    </row>
    <row r="4" spans="1:7" ht="15" customHeight="1" x14ac:dyDescent="0.25">
      <c r="A4" s="1"/>
      <c r="B4" s="93"/>
      <c r="C4" s="93"/>
      <c r="D4" s="93"/>
      <c r="E4" s="93"/>
      <c r="F4" s="93"/>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95</v>
      </c>
      <c r="C9" s="120"/>
      <c r="D9" s="121"/>
      <c r="E9" s="8">
        <v>-741252.52964559384</v>
      </c>
      <c r="F9" s="12" t="s">
        <v>3</v>
      </c>
      <c r="G9" s="1"/>
    </row>
    <row r="10" spans="1:7" x14ac:dyDescent="0.25">
      <c r="A10" s="1"/>
      <c r="B10" s="119" t="s">
        <v>131</v>
      </c>
      <c r="C10" s="120"/>
      <c r="D10" s="121"/>
      <c r="E10" s="8">
        <v>-741252.52964559384</v>
      </c>
      <c r="F10" s="12" t="s">
        <v>3</v>
      </c>
      <c r="G10" s="1"/>
    </row>
    <row r="11" spans="1:7" x14ac:dyDescent="0.25">
      <c r="A11" s="1"/>
      <c r="B11" s="74"/>
      <c r="C11" s="22"/>
      <c r="D11" s="22"/>
      <c r="E11" s="22"/>
      <c r="F11" s="75"/>
      <c r="G11" s="1"/>
    </row>
    <row r="12" spans="1:7" ht="68.25" customHeight="1" x14ac:dyDescent="0.25">
      <c r="A12" s="1"/>
      <c r="B12" s="125" t="s">
        <v>132</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96</v>
      </c>
      <c r="C15" s="120"/>
      <c r="D15" s="121"/>
      <c r="E15" s="8">
        <f>-185313*2</f>
        <v>-370626</v>
      </c>
      <c r="F15" s="12" t="s">
        <v>3</v>
      </c>
      <c r="G15" s="1"/>
    </row>
    <row r="16" spans="1:7" x14ac:dyDescent="0.25">
      <c r="A16" s="1"/>
      <c r="B16" s="119" t="s">
        <v>133</v>
      </c>
      <c r="C16" s="120"/>
      <c r="D16" s="121"/>
      <c r="E16" s="8">
        <f>-185313*2</f>
        <v>-370626</v>
      </c>
      <c r="F16" s="12" t="s">
        <v>3</v>
      </c>
      <c r="G16" s="1"/>
    </row>
    <row r="17" spans="1:7" x14ac:dyDescent="0.25">
      <c r="A17" s="1"/>
      <c r="B17" s="74"/>
      <c r="C17" s="22"/>
      <c r="D17" s="22"/>
      <c r="E17" s="22"/>
      <c r="F17" s="75"/>
      <c r="G17" s="1"/>
    </row>
    <row r="18" spans="1:7" ht="31.5" customHeight="1" x14ac:dyDescent="0.25">
      <c r="A18" s="1"/>
      <c r="B18" s="125" t="s">
        <v>74</v>
      </c>
      <c r="C18" s="126"/>
      <c r="D18" s="126"/>
      <c r="E18" s="126"/>
      <c r="F18" s="127"/>
      <c r="G18" s="1"/>
    </row>
    <row r="19" spans="1:7" ht="28.5" customHeight="1" x14ac:dyDescent="0.25">
      <c r="A19" s="1"/>
      <c r="B19" s="1"/>
      <c r="C19" s="1"/>
      <c r="D19" s="1"/>
      <c r="E19" s="1"/>
      <c r="F19" s="1"/>
      <c r="G19" s="1"/>
    </row>
    <row r="20" spans="1:7" ht="28.5" customHeight="1" x14ac:dyDescent="0.25">
      <c r="A20" s="1"/>
      <c r="B20" s="65" t="s">
        <v>97</v>
      </c>
      <c r="C20" s="66"/>
      <c r="D20" s="66"/>
      <c r="E20" s="66"/>
      <c r="F20" s="67"/>
      <c r="G20" s="1"/>
    </row>
    <row r="21" spans="1:7" x14ac:dyDescent="0.25">
      <c r="A21" s="1"/>
      <c r="B21" s="69" t="s">
        <v>98</v>
      </c>
      <c r="C21" s="70"/>
      <c r="D21" s="71"/>
      <c r="E21" s="8">
        <v>5469414.6090808557</v>
      </c>
      <c r="F21" s="12" t="s">
        <v>3</v>
      </c>
      <c r="G21" s="1"/>
    </row>
    <row r="22" spans="1:7" x14ac:dyDescent="0.25">
      <c r="A22" s="1"/>
      <c r="B22" s="69" t="s">
        <v>134</v>
      </c>
      <c r="C22" s="70"/>
      <c r="D22" s="71"/>
      <c r="E22" s="8">
        <v>5293108</v>
      </c>
      <c r="F22" s="12" t="s">
        <v>3</v>
      </c>
      <c r="G22" s="1"/>
    </row>
    <row r="23" spans="1:7" x14ac:dyDescent="0.25">
      <c r="A23" s="1"/>
      <c r="B23" s="69" t="s">
        <v>26</v>
      </c>
      <c r="C23" s="70"/>
      <c r="D23" s="71"/>
      <c r="E23" s="8">
        <v>0</v>
      </c>
      <c r="F23" s="12" t="s">
        <v>3</v>
      </c>
      <c r="G23" s="1"/>
    </row>
    <row r="24" spans="1:7" x14ac:dyDescent="0.25">
      <c r="A24" s="1"/>
      <c r="B24" s="60" t="s">
        <v>135</v>
      </c>
      <c r="C24" s="61" t="s">
        <v>154</v>
      </c>
      <c r="D24" s="62"/>
      <c r="E24" s="52">
        <f>E21-(E22-E23)</f>
        <v>176306.60908085573</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136</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-741252</v>
      </c>
      <c r="F28" s="12" t="s">
        <v>3</v>
      </c>
      <c r="G28" s="1"/>
    </row>
    <row r="29" spans="1:7" x14ac:dyDescent="0.25">
      <c r="A29" s="1"/>
      <c r="B29" s="122" t="s">
        <v>45</v>
      </c>
      <c r="C29" s="123"/>
      <c r="D29" s="124"/>
      <c r="E29" s="8">
        <v>2</v>
      </c>
      <c r="F29" s="12" t="s">
        <v>18</v>
      </c>
      <c r="G29" s="1"/>
    </row>
    <row r="30" spans="1:7" x14ac:dyDescent="0.25">
      <c r="A30" s="1"/>
      <c r="B30" s="115" t="s">
        <v>75</v>
      </c>
      <c r="C30" s="115"/>
      <c r="D30" s="115"/>
      <c r="E30" s="9">
        <f>E28/E29</f>
        <v>-370626</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zrUkjDWKmw+hnMj/yUL51lgbnPdrYKgx21DHWZY6o75KnYIpF02CpAMZKGxNMTxM2CycoodRkXAQPfEH7S2GlQ==" saltValue="/sJ6JiPBpWfcBjZwHaelM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127</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124</v>
      </c>
      <c r="C8" s="113"/>
      <c r="D8" s="113"/>
      <c r="E8" s="113"/>
      <c r="F8" s="113"/>
      <c r="G8" s="113"/>
      <c r="H8" s="114"/>
      <c r="I8" s="1"/>
    </row>
    <row r="9" spans="1:9" ht="15" customHeight="1" x14ac:dyDescent="0.25">
      <c r="A9" s="1"/>
      <c r="B9" s="109" t="s">
        <v>125</v>
      </c>
      <c r="C9" s="110"/>
      <c r="D9" s="110"/>
      <c r="E9" s="110"/>
      <c r="F9" s="110"/>
      <c r="G9" s="110"/>
      <c r="H9" s="111"/>
      <c r="I9" s="1"/>
    </row>
    <row r="10" spans="1:9" x14ac:dyDescent="0.25">
      <c r="A10" s="1"/>
      <c r="B10" s="96" t="s">
        <v>142</v>
      </c>
      <c r="C10" s="97"/>
      <c r="D10" s="97"/>
      <c r="E10" s="97"/>
      <c r="F10" s="98"/>
      <c r="G10" s="53">
        <v>0</v>
      </c>
      <c r="H10" s="8" t="s">
        <v>3</v>
      </c>
      <c r="I10" s="1"/>
    </row>
    <row r="11" spans="1:9" x14ac:dyDescent="0.25">
      <c r="A11" s="1"/>
      <c r="B11" s="96" t="s">
        <v>143</v>
      </c>
      <c r="C11" s="97"/>
      <c r="D11" s="97"/>
      <c r="E11" s="97"/>
      <c r="F11" s="98"/>
      <c r="G11" s="53">
        <v>0</v>
      </c>
      <c r="H11" s="8" t="s">
        <v>3</v>
      </c>
      <c r="I11" s="1"/>
    </row>
    <row r="12" spans="1:9" x14ac:dyDescent="0.25">
      <c r="A12" s="1"/>
      <c r="B12" s="96" t="s">
        <v>144</v>
      </c>
      <c r="C12" s="97"/>
      <c r="D12" s="97"/>
      <c r="E12" s="97"/>
      <c r="F12" s="98"/>
      <c r="G12" s="8">
        <v>0</v>
      </c>
      <c r="H12" s="8" t="s">
        <v>3</v>
      </c>
      <c r="I12" s="1"/>
    </row>
    <row r="13" spans="1:9" x14ac:dyDescent="0.25">
      <c r="A13" s="1"/>
      <c r="B13" s="96" t="s">
        <v>145</v>
      </c>
      <c r="C13" s="97"/>
      <c r="D13" s="97"/>
      <c r="E13" s="97"/>
      <c r="F13" s="98"/>
      <c r="G13" s="8">
        <v>0</v>
      </c>
      <c r="H13" s="8" t="s">
        <v>3</v>
      </c>
      <c r="I13" s="1"/>
    </row>
    <row r="14" spans="1:9" x14ac:dyDescent="0.25">
      <c r="A14" s="1"/>
      <c r="B14" s="96" t="s">
        <v>146</v>
      </c>
      <c r="C14" s="97"/>
      <c r="D14" s="97"/>
      <c r="E14" s="97"/>
      <c r="F14" s="98"/>
      <c r="G14" s="8">
        <v>0</v>
      </c>
      <c r="H14" s="8" t="s">
        <v>3</v>
      </c>
      <c r="I14" s="1"/>
    </row>
    <row r="15" spans="1:9" x14ac:dyDescent="0.25">
      <c r="A15" s="1"/>
      <c r="B15" s="96" t="s">
        <v>147</v>
      </c>
      <c r="C15" s="97"/>
      <c r="D15" s="97"/>
      <c r="E15" s="97"/>
      <c r="F15" s="98"/>
      <c r="G15" s="8">
        <v>0</v>
      </c>
      <c r="H15" s="8" t="s">
        <v>3</v>
      </c>
      <c r="I15" s="1"/>
    </row>
    <row r="16" spans="1:9" x14ac:dyDescent="0.25">
      <c r="A16" s="1"/>
      <c r="B16" s="96" t="s">
        <v>148</v>
      </c>
      <c r="C16" s="97"/>
      <c r="D16" s="97"/>
      <c r="E16" s="97"/>
      <c r="F16" s="98"/>
      <c r="G16" s="8">
        <v>0</v>
      </c>
      <c r="H16" s="8" t="s">
        <v>3</v>
      </c>
      <c r="I16" s="1"/>
    </row>
    <row r="17" spans="1:9" x14ac:dyDescent="0.25">
      <c r="A17" s="1"/>
      <c r="B17" s="96" t="s">
        <v>149</v>
      </c>
      <c r="C17" s="97"/>
      <c r="D17" s="97"/>
      <c r="E17" s="97"/>
      <c r="F17" s="98"/>
      <c r="G17" s="8">
        <v>0</v>
      </c>
      <c r="H17" s="8" t="s">
        <v>3</v>
      </c>
      <c r="I17" s="1"/>
    </row>
    <row r="18" spans="1:9" x14ac:dyDescent="0.25">
      <c r="A18" s="1"/>
      <c r="B18" s="112" t="s">
        <v>126</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vMUgGnXHNIpNOIG8ppcM/nVWP2Ikh79v5ivgTP7bomZq42Fd9rPIvf/iW9V7AI5YzXsiLjWZPgsa4jwcHiQDSw==" saltValue="Dq1R3ra826UwFoSKZwFw6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2022-08-15T08:12:07Z</dcterms:modified>
</cp:coreProperties>
</file>