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Gentofte AS (S02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3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16" i="40" l="1"/>
  <c r="E12" i="40"/>
  <c r="C13" i="19" l="1"/>
  <c r="E28" i="32" l="1"/>
  <c r="E20" i="32" l="1"/>
  <c r="E12" i="32"/>
  <c r="E32" i="32" s="1"/>
  <c r="C30" i="2" s="1"/>
  <c r="E38" i="32" l="1"/>
  <c r="E16" i="27"/>
  <c r="E17" i="27" s="1"/>
  <c r="E31" i="11" l="1"/>
  <c r="E32" i="11"/>
  <c r="E10" i="11"/>
  <c r="E33" i="11" s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33" i="11" l="1"/>
  <c r="C10" i="37" s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<sst xmlns="http://schemas.openxmlformats.org/spreadsheetml/2006/main" count="755" uniqueCount="295">
  <si>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</si>
  <si>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</si>
  <si>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</si>
  <si>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</si>
  <si>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</si>
  <si>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</si>
  <si>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</si>
  <si>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</si>
  <si>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</si>
  <si>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</si>
  <si>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</si>
  <si>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</si>
  <si>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</si>
  <si>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</si>
  <si>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</si>
  <si>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</si>
  <si>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</si>
  <si>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</si>
  <si>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</si>
  <si>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</si>
  <si>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</si>
  <si>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</si>
  <si>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</si>
  <si>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</si>
  <si>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</si>
  <si>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</si>
  <si>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</si>
  <si>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</si>
  <si>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</si>
  <si>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</si>
  <si>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</si>
  <si>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</si>
  <si>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</si>
  <si>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</si>
  <si>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</si>
  <si>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</si>
  <si>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</si>
  <si>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</si>
  <si>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</si>
  <si>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</si>
  <si>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</si>
  <si>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</si>
  <si>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</si>
  <si>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</si>
  <si>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</si>
  <si>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</si>
  <si>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</si>
  <si>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</si>
  <si>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</si>
  <si>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</si>
  <si>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</si>
  <si>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</si>
  <si>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</si>
  <si>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</si>
  <si>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</si>
  <si>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</si>
  <si>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</si>
  <si>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</si>
  <si>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</si>
  <si>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</si>
  <si>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</si>
  <si>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</si>
  <si>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</si>
  <si>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</si>
  <si>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</si>
  <si>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</si>
  <si>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</si>
  <si>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</si>
  <si>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</si>
  <si>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</si>
  <si>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</si>
  <si>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</si>
  <si>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</si>
  <si>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</si>
  <si>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</si>
  <si>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</si>
  <si>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</si>
  <si>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</si>
  <si>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</si>
  <si>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</si>
  <si>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</si>
  <si>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</si>
  <si>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</si>
  <si>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</si>
  <si>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</si>
  <si>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</si>
  <si>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</si>
  <si>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</si>
  <si>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</si>
  <si>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</si>
  <si>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</si>
  <si>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</si>
  <si>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</si>
  <si>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</si>
  <si>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</si>
  <si>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</si>
  <si>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</si>
  <si>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</si>
  <si>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</si>
  <si>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</si>
  <si>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</si>
  <si>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</si>
  <si>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</si>
  <si>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</si>
  <si>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</si>
  <si>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</si>
  <si>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</si>
  <si>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</si>
  <si>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</si>
  <si>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</si>
  <si>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</si>
  <si>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</si>
  <si>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</si>
  <si>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</si>
  <si>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</si>
  <si>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</si>
  <si>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</si>
  <si>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</si>
  <si>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</si>
  <si>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</si>
  <si>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</si>
  <si>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</si>
  <si>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</si>
  <si>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</si>
  <si>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</si>
  <si>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</si>
  <si>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</si>
  <si>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</si>
  <si>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</si>
  <si>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</si>
  <si>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</si>
  <si>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</si>
  <si>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</si>
  <si>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</si>
  <si>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</si>
  <si>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</si>
  <si>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</si>
  <si>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</si>
  <si>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</si>
  <si>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</si>
  <si>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</si>
  <si>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</si>
  <si>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</si>
  <si>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</si>
  <si>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</si>
  <si>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</si>
  <si>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</si>
  <si>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</si>
  <si>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</si>
  <si>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</si>
  <si>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</si>
  <si>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</si>
  <si>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</si>
  <si>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</si>
  <si>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</si>
  <si>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</si>
  <si>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</si>
  <si>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</si>
  <si>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</si>
  <si>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</si>
  <si>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</si>
  <si>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</si>
  <si>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</si>
  <si>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</si>
  <si>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</si>
  <si>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</si>
  <si>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</si>
  <si>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</si>
  <si>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</si>
  <si>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</si>
  <si>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</si>
  <si>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</si>
  <si>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</si>
  <si>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</si>
  <si>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</si>
  <si>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</si>
  <si>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</si>
  <si>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</si>
  <si>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</si>
  <si>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</si>
  <si>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</si>
  <si>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</si>
  <si>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</si>
  <si>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</si>
  <si>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</si>
  <si>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</si>
  <si>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</si>
  <si>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</si>
  <si>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</si>
  <si>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</si>
  <si>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</si>
  <si>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</si>
  <si>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</si>
  <si>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</si>
  <si>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</si>
  <si>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</si>
  <si>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</si>
  <si>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</si>
  <si>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</si>
  <si>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</si>
  <si>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</si>
  <si>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</si>
  <si>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</si>
  <si>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</si>
  <si>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</si>
  <si>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</si>
  <si>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</si>
  <si>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</si>
  <si>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</si>
  <si>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</si>
  <si>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</si>
  <si>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</si>
  <si>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</si>
  <si>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</si>
  <si>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</si>
  <si>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</si>
  <si>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</si>
  <si>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</si>
  <si>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</si>
  <si>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</si>
  <si>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</si>
  <si>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</si>
  <si>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</si>
  <si>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</si>
  <si>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</si>
  <si>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</si>
  <si>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</si>
  <si>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</si>
  <si>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</si>
  <si>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</si>
  <si>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</si>
  <si>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</si>
  <si>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</si>
  <si>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</si>
  <si>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</si>
  <si>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</si>
  <si>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</si>
  <si>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</si>
  <si>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</si>
  <si>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</si>
  <si>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</si>
  <si>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</si>
  <si>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</si>
  <si>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</si>
  <si>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</si>
  <si>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</si>
  <si>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</si>
  <si>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</si>
  <si>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</si>
  <si>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</si>
  <si>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</si>
  <si>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</si>
  <si>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</si>
  <si>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</si>
  <si>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</si>
  <si>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</si>
  <si>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</si>
  <si>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</si>
  <si>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</si>
  <si>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</si>
  <si>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</si>
  <si>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</si>
  <si>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</si>
  <si>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</si>
  <si>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</si>
  <si>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</si>
  <si>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</si>
  <si>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Tjenestemandspensioner</t>
  </si>
  <si>
    <t>Ingen tilknyttet virksomhed</t>
  </si>
  <si>
    <t>Ingen bortfald eller nedsættelse</t>
  </si>
  <si>
    <t>Pumpeinstallation Miljøklasse A (100-300 l/s) - Mek/EL</t>
  </si>
  <si>
    <t>20</t>
  </si>
  <si>
    <t>Stik</t>
  </si>
  <si>
    <t>75</t>
  </si>
  <si>
    <t>Brønde</t>
  </si>
  <si>
    <t>Ø 200 mm &lt; Ledningsnet ≤ Ø 500 mm</t>
  </si>
  <si>
    <t>Ledningsnet ≤ Ø 200 mm</t>
  </si>
  <si>
    <t>Pumpeinstallation Miljøklasse A (300-600 l/s) - SRO</t>
  </si>
  <si>
    <t>10</t>
  </si>
  <si>
    <t>Ø 500 mm &lt; Ledningsnet ≤ Ø 800 mm</t>
  </si>
  <si>
    <t>Overbygning</t>
  </si>
  <si>
    <t>Kælder</t>
  </si>
  <si>
    <t>Indløb med riste, Mek/EL</t>
  </si>
  <si>
    <t>Pumpestationer i underjordiske bygværker (&lt;50 m2), Konstruktioner</t>
  </si>
  <si>
    <t>50</t>
  </si>
  <si>
    <t>Ø 800 mm &lt; Ledningsnet ≤ Ø 1000 mm</t>
  </si>
  <si>
    <t>Ø 1200 mm &lt; Ledningsnet ≤ Ø 1600 mm</t>
  </si>
  <si>
    <t>Ledningsnet &gt; Ø 1600 mm (rørbassiner og transportledninger)</t>
  </si>
  <si>
    <t>Ideprojekter og løsnings-katalog</t>
  </si>
  <si>
    <t>5</t>
  </si>
  <si>
    <t>Separatkloakeringer</t>
  </si>
  <si>
    <t>Nye tilslutninger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</si>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</sst>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70" t="s">
        <v>226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43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17</v>
      </c>
      <c r="D14" s="59" t="s">
        <v>254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41</v>
      </c>
      <c r="D15" s="59" t="s">
        <v>107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42</v>
      </c>
      <c r="D16" s="59" t="s">
        <v>214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180</v>
      </c>
      <c r="D17" s="59" t="s">
        <v>215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157</v>
      </c>
      <c r="D18" s="71" t="s">
        <v>135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158</v>
      </c>
      <c r="D19" s="71" t="s">
        <v>136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7</v>
      </c>
      <c r="D20" s="71" t="s">
        <v>10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159</v>
      </c>
      <c r="D21" s="63" t="s">
        <v>13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111</v>
      </c>
      <c r="D22" s="66" t="s">
        <v>255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8</v>
      </c>
      <c r="D23" s="66" t="s">
        <v>184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9</v>
      </c>
      <c r="D24" s="66" t="s">
        <v>44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160</v>
      </c>
      <c r="D25" s="66" t="s">
        <v>112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161</v>
      </c>
      <c r="D26" s="66" t="s">
        <v>113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162</v>
      </c>
      <c r="D27" s="66" t="s">
        <v>114</v>
      </c>
      <c r="E27" s="67"/>
      <c r="F27" s="67"/>
      <c r="G27" s="68"/>
      <c r="H27" s="1"/>
      <c r="I27" s="1"/>
    </row>
    <row r="28" spans="1:9" x14ac:dyDescent="0.25">
      <c r="A28" s="1"/>
      <c r="B28" s="1"/>
      <c r="C28" s="6" t="s">
        <v>16</v>
      </c>
      <c r="D28" s="66" t="s">
        <v>216</v>
      </c>
      <c r="E28" s="67"/>
      <c r="F28" s="67"/>
      <c r="G28" s="68"/>
      <c r="H28" s="1"/>
      <c r="I28" s="1"/>
    </row>
    <row r="29" spans="1:9" x14ac:dyDescent="0.25">
      <c r="A29" s="1"/>
      <c r="B29" s="1"/>
      <c r="C29" s="6" t="s">
        <v>46</v>
      </c>
      <c r="D29" s="66" t="s">
        <v>45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47</v>
      </c>
      <c r="D30" s="74" t="s">
        <v>155</v>
      </c>
      <c r="E30" s="75"/>
      <c r="F30" s="75"/>
      <c r="G30" s="7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7" t="s">
        <v>165</v>
      </c>
      <c r="C3" s="77"/>
      <c r="D3" s="77"/>
      <c r="E3" s="1"/>
      <c r="F3" s="1"/>
    </row>
    <row r="4" spans="1:6" ht="15" customHeight="1" x14ac:dyDescent="0.25">
      <c r="A4" s="1"/>
      <c r="B4" s="77"/>
      <c r="C4" s="77"/>
      <c r="D4" s="7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196</v>
      </c>
      <c r="C8" s="89"/>
      <c r="D8" s="90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6" t="s">
        <v>265</v>
      </c>
      <c r="C10" s="9">
        <v>112674</v>
      </c>
      <c r="D10" s="14" t="s">
        <v>3</v>
      </c>
      <c r="E10" s="1"/>
      <c r="F10" s="1"/>
    </row>
    <row r="11" spans="1:6" x14ac:dyDescent="0.25">
      <c r="A11" s="1"/>
      <c r="B11" s="56" t="s">
        <v>266</v>
      </c>
      <c r="C11" s="9">
        <v>28705186</v>
      </c>
      <c r="D11" s="14" t="s">
        <v>3</v>
      </c>
      <c r="E11" s="1"/>
      <c r="F11" s="1"/>
    </row>
    <row r="12" spans="1:6" x14ac:dyDescent="0.25">
      <c r="A12" s="1"/>
      <c r="B12" s="56" t="s">
        <v>267</v>
      </c>
      <c r="C12" s="9">
        <v>300641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29118501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29833326.422088839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8" t="s">
        <v>178</v>
      </c>
      <c r="C17" s="89"/>
      <c r="D17" s="90"/>
      <c r="E17" s="1"/>
      <c r="F17" s="1"/>
    </row>
    <row r="18" spans="1:6" x14ac:dyDescent="0.25">
      <c r="A18" s="1"/>
      <c r="B18" s="56" t="s">
        <v>147</v>
      </c>
      <c r="C18" s="9">
        <v>5920970</v>
      </c>
      <c r="D18" s="14" t="s">
        <v>3</v>
      </c>
      <c r="E18" s="1"/>
      <c r="F18" s="1"/>
    </row>
    <row r="19" spans="1:6" x14ac:dyDescent="0.25">
      <c r="A19" s="1"/>
      <c r="B19" s="56" t="s">
        <v>148</v>
      </c>
      <c r="C19" s="9">
        <v>5921709</v>
      </c>
      <c r="D19" s="14" t="s">
        <v>3</v>
      </c>
      <c r="E19" s="1"/>
      <c r="F19" s="1"/>
    </row>
    <row r="20" spans="1:6" x14ac:dyDescent="0.25">
      <c r="A20" s="1"/>
      <c r="B20" s="56" t="s">
        <v>149</v>
      </c>
      <c r="C20" s="9">
        <v>5922461</v>
      </c>
      <c r="D20" s="14" t="s">
        <v>3</v>
      </c>
      <c r="E20" s="1"/>
      <c r="F20" s="1"/>
    </row>
    <row r="21" spans="1:6" x14ac:dyDescent="0.25">
      <c r="A21" s="1"/>
      <c r="B21" s="56" t="s">
        <v>200</v>
      </c>
      <c r="C21" s="9">
        <v>5923229</v>
      </c>
      <c r="D21" s="14" t="s">
        <v>3</v>
      </c>
      <c r="E21" s="1"/>
      <c r="F21" s="1"/>
    </row>
    <row r="22" spans="1:6" x14ac:dyDescent="0.25">
      <c r="A22" s="1"/>
      <c r="B22" s="88"/>
      <c r="C22" s="89"/>
      <c r="D22" s="90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8" t="s">
        <v>146</v>
      </c>
      <c r="C25" s="89"/>
      <c r="D25" s="90"/>
      <c r="E25" s="1"/>
      <c r="F25" s="1"/>
    </row>
    <row r="26" spans="1:6" x14ac:dyDescent="0.25">
      <c r="A26" s="1"/>
      <c r="B26" s="56" t="s">
        <v>147</v>
      </c>
      <c r="C26" s="9">
        <v>8884473</v>
      </c>
      <c r="D26" s="14" t="s">
        <v>3</v>
      </c>
      <c r="E26" s="1"/>
      <c r="F26" s="1"/>
    </row>
    <row r="27" spans="1:6" x14ac:dyDescent="0.25">
      <c r="A27" s="1"/>
      <c r="B27" s="56" t="s">
        <v>148</v>
      </c>
      <c r="C27" s="9">
        <v>8884473</v>
      </c>
      <c r="D27" s="14" t="s">
        <v>3</v>
      </c>
      <c r="E27" s="1"/>
      <c r="F27" s="1"/>
    </row>
    <row r="28" spans="1:6" x14ac:dyDescent="0.25">
      <c r="A28" s="1"/>
      <c r="B28" s="56" t="s">
        <v>149</v>
      </c>
      <c r="C28" s="9">
        <v>8884474</v>
      </c>
      <c r="D28" s="14" t="s">
        <v>3</v>
      </c>
      <c r="E28" s="1"/>
      <c r="F28" s="1"/>
    </row>
    <row r="29" spans="1:6" x14ac:dyDescent="0.25">
      <c r="A29" s="1"/>
      <c r="B29" s="56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8"/>
      <c r="C30" s="89"/>
      <c r="D30" s="90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256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137</v>
      </c>
      <c r="C8" s="89"/>
      <c r="D8" s="89"/>
      <c r="E8" s="89"/>
      <c r="F8" s="90"/>
      <c r="G8" s="1"/>
    </row>
    <row r="9" spans="1:7" x14ac:dyDescent="0.25">
      <c r="A9" s="1"/>
      <c r="B9" s="94" t="s">
        <v>138</v>
      </c>
      <c r="C9" s="95"/>
      <c r="D9" s="96"/>
      <c r="E9" s="9">
        <v>105663922.8450847</v>
      </c>
      <c r="F9" s="14" t="s">
        <v>3</v>
      </c>
      <c r="G9" s="1"/>
    </row>
    <row r="10" spans="1:7" x14ac:dyDescent="0.25">
      <c r="A10" s="1"/>
      <c r="B10" s="94" t="s">
        <v>139</v>
      </c>
      <c r="C10" s="95"/>
      <c r="D10" s="96"/>
      <c r="E10" s="9">
        <v>116259117</v>
      </c>
      <c r="F10" s="14" t="s">
        <v>3</v>
      </c>
      <c r="G10" s="1"/>
    </row>
    <row r="11" spans="1:7" x14ac:dyDescent="0.25">
      <c r="A11" s="1"/>
      <c r="B11" s="94" t="s">
        <v>40</v>
      </c>
      <c r="C11" s="95"/>
      <c r="D11" s="96"/>
      <c r="E11" s="9">
        <v>0</v>
      </c>
      <c r="F11" s="14" t="s">
        <v>3</v>
      </c>
      <c r="G11" s="1"/>
    </row>
    <row r="12" spans="1:7" x14ac:dyDescent="0.25">
      <c r="A12" s="1"/>
      <c r="B12" s="92" t="s">
        <v>140</v>
      </c>
      <c r="C12" s="93"/>
      <c r="D12" s="103"/>
      <c r="E12" s="10">
        <f>E9-(E10-E11)</f>
        <v>-10595194.154915303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9" t="s">
        <v>156</v>
      </c>
      <c r="C14" s="80"/>
      <c r="D14" s="80"/>
      <c r="E14" s="80"/>
      <c r="F14" s="81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8" t="s">
        <v>52</v>
      </c>
      <c r="C16" s="89"/>
      <c r="D16" s="89"/>
      <c r="E16" s="89"/>
      <c r="F16" s="90"/>
      <c r="G16" s="1"/>
    </row>
    <row r="17" spans="1:7" x14ac:dyDescent="0.25">
      <c r="A17" s="1"/>
      <c r="B17" s="94" t="s">
        <v>53</v>
      </c>
      <c r="C17" s="95"/>
      <c r="D17" s="96"/>
      <c r="E17" s="9">
        <v>86416738.159891382</v>
      </c>
      <c r="F17" s="14" t="s">
        <v>3</v>
      </c>
      <c r="G17" s="1"/>
    </row>
    <row r="18" spans="1:7" x14ac:dyDescent="0.25">
      <c r="A18" s="1"/>
      <c r="B18" s="94" t="s">
        <v>54</v>
      </c>
      <c r="C18" s="95"/>
      <c r="D18" s="96"/>
      <c r="E18" s="9">
        <v>90459122</v>
      </c>
      <c r="F18" s="14" t="s">
        <v>3</v>
      </c>
      <c r="G18" s="1"/>
    </row>
    <row r="19" spans="1:7" x14ac:dyDescent="0.25">
      <c r="A19" s="1"/>
      <c r="B19" s="94" t="s">
        <v>40</v>
      </c>
      <c r="C19" s="95"/>
      <c r="D19" s="96"/>
      <c r="E19" s="9">
        <v>0</v>
      </c>
      <c r="F19" s="14" t="s">
        <v>3</v>
      </c>
      <c r="G19" s="1"/>
    </row>
    <row r="20" spans="1:7" x14ac:dyDescent="0.25">
      <c r="A20" s="1"/>
      <c r="B20" s="92" t="s">
        <v>55</v>
      </c>
      <c r="C20" s="93"/>
      <c r="D20" s="103"/>
      <c r="E20" s="10">
        <f>E17-(E18-E19)</f>
        <v>-4042383.8401086181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9" t="s">
        <v>218</v>
      </c>
      <c r="C22" s="80"/>
      <c r="D22" s="80"/>
      <c r="E22" s="80"/>
      <c r="F22" s="81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8" t="s">
        <v>245</v>
      </c>
      <c r="C24" s="89"/>
      <c r="D24" s="89"/>
      <c r="E24" s="89"/>
      <c r="F24" s="90"/>
      <c r="G24" s="1"/>
    </row>
    <row r="25" spans="1:7" x14ac:dyDescent="0.25">
      <c r="A25" s="1"/>
      <c r="B25" s="94" t="s">
        <v>246</v>
      </c>
      <c r="C25" s="95"/>
      <c r="D25" s="96"/>
      <c r="E25" s="9">
        <v>95509625.266167358</v>
      </c>
      <c r="F25" s="14" t="s">
        <v>3</v>
      </c>
      <c r="G25" s="1"/>
    </row>
    <row r="26" spans="1:7" x14ac:dyDescent="0.25">
      <c r="A26" s="1"/>
      <c r="B26" s="94" t="s">
        <v>247</v>
      </c>
      <c r="C26" s="95"/>
      <c r="D26" s="96"/>
      <c r="E26" s="9">
        <v>95815306</v>
      </c>
      <c r="F26" s="14" t="s">
        <v>3</v>
      </c>
      <c r="G26" s="1"/>
    </row>
    <row r="27" spans="1:7" x14ac:dyDescent="0.25">
      <c r="A27" s="1"/>
      <c r="B27" s="94" t="s">
        <v>40</v>
      </c>
      <c r="C27" s="95"/>
      <c r="D27" s="96"/>
      <c r="E27" s="9">
        <v>0</v>
      </c>
      <c r="F27" s="14" t="s">
        <v>3</v>
      </c>
      <c r="G27" s="1"/>
    </row>
    <row r="28" spans="1:7" x14ac:dyDescent="0.25">
      <c r="A28" s="1"/>
      <c r="B28" s="92" t="s">
        <v>248</v>
      </c>
      <c r="C28" s="93"/>
      <c r="D28" s="103"/>
      <c r="E28" s="10">
        <f>E25-(E26-E27)</f>
        <v>-305680.73383264244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8" t="s">
        <v>250</v>
      </c>
      <c r="C31" s="89"/>
      <c r="D31" s="89"/>
      <c r="E31" s="89"/>
      <c r="F31" s="90"/>
      <c r="G31" s="1"/>
    </row>
    <row r="32" spans="1:7" x14ac:dyDescent="0.25">
      <c r="A32" s="1"/>
      <c r="B32" s="92" t="s">
        <v>251</v>
      </c>
      <c r="C32" s="93"/>
      <c r="D32" s="103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-7318788.9975119606</v>
      </c>
      <c r="F32" s="17" t="s">
        <v>3</v>
      </c>
      <c r="G32" s="1"/>
    </row>
    <row r="33" spans="1:7" x14ac:dyDescent="0.25">
      <c r="A33" s="1"/>
      <c r="B33" s="88"/>
      <c r="C33" s="89"/>
      <c r="D33" s="89"/>
      <c r="E33" s="89"/>
      <c r="F33" s="90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8" t="s">
        <v>249</v>
      </c>
      <c r="C35" s="89"/>
      <c r="D35" s="89"/>
      <c r="E35" s="89"/>
      <c r="F35" s="90"/>
      <c r="G35" s="1"/>
    </row>
    <row r="36" spans="1:7" x14ac:dyDescent="0.25">
      <c r="A36" s="1"/>
      <c r="B36" s="104" t="s">
        <v>293</v>
      </c>
      <c r="C36" s="105"/>
      <c r="D36" s="106"/>
      <c r="E36" s="9">
        <v>0</v>
      </c>
      <c r="F36" s="14"/>
      <c r="G36" s="1"/>
    </row>
    <row r="37" spans="1:7" x14ac:dyDescent="0.25">
      <c r="A37" s="1"/>
      <c r="B37" s="104" t="s">
        <v>294</v>
      </c>
      <c r="C37" s="105"/>
      <c r="D37" s="106"/>
      <c r="E37" s="9">
        <v>0</v>
      </c>
      <c r="F37" s="14"/>
      <c r="G37" s="1"/>
    </row>
    <row r="38" spans="1:7" x14ac:dyDescent="0.25">
      <c r="A38" s="1"/>
      <c r="B38" s="104" t="s">
        <v>252</v>
      </c>
      <c r="C38" s="105"/>
      <c r="D38" s="106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-305680.73383264244</v>
      </c>
      <c r="F38" s="14" t="s">
        <v>3</v>
      </c>
      <c r="G38" s="1"/>
    </row>
    <row r="39" spans="1:7" x14ac:dyDescent="0.25">
      <c r="A39" s="1"/>
      <c r="B39" s="104" t="s">
        <v>152</v>
      </c>
      <c r="C39" s="105"/>
      <c r="D39" s="106"/>
      <c r="E39" s="9">
        <v>2</v>
      </c>
      <c r="F39" s="14" t="s">
        <v>21</v>
      </c>
      <c r="G39" s="1"/>
    </row>
    <row r="40" spans="1:7" x14ac:dyDescent="0.25">
      <c r="A40" s="1"/>
      <c r="B40" s="110" t="s">
        <v>253</v>
      </c>
      <c r="C40" s="110"/>
      <c r="D40" s="110"/>
      <c r="E40" s="10">
        <f>E38/E39</f>
        <v>-152840.36691632122</v>
      </c>
      <c r="F40" s="17" t="s">
        <v>3</v>
      </c>
      <c r="G40" s="1"/>
    </row>
    <row r="41" spans="1:7" x14ac:dyDescent="0.25">
      <c r="A41" s="1"/>
      <c r="B41" s="107"/>
      <c r="C41" s="108"/>
      <c r="D41" s="108"/>
      <c r="E41" s="108"/>
      <c r="F41" s="109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201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8" t="s">
        <v>202</v>
      </c>
      <c r="C9" s="89"/>
      <c r="D9" s="89"/>
      <c r="E9" s="89"/>
      <c r="F9" s="90"/>
      <c r="G9" s="1"/>
    </row>
    <row r="10" spans="1:7" x14ac:dyDescent="0.2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2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25">
      <c r="A12" s="1"/>
      <c r="B12" s="92" t="s">
        <v>151</v>
      </c>
      <c r="C12" s="93"/>
      <c r="D12" s="103"/>
      <c r="E12" s="10">
        <f>E11-E10</f>
        <v>0</v>
      </c>
      <c r="F12" s="11" t="s">
        <v>3</v>
      </c>
      <c r="G12" s="1"/>
    </row>
    <row r="13" spans="1:7" x14ac:dyDescent="0.25">
      <c r="A13" s="1"/>
      <c r="B13" s="88" t="s">
        <v>134</v>
      </c>
      <c r="C13" s="89"/>
      <c r="D13" s="89"/>
      <c r="E13" s="89"/>
      <c r="F13" s="90"/>
      <c r="G13" s="1"/>
    </row>
    <row r="14" spans="1:7" x14ac:dyDescent="0.25">
      <c r="A14" s="1"/>
      <c r="B14" s="94" t="s">
        <v>204</v>
      </c>
      <c r="C14" s="95"/>
      <c r="D14" s="96"/>
      <c r="E14" s="9">
        <v>3905701</v>
      </c>
      <c r="F14" s="8" t="s">
        <v>3</v>
      </c>
      <c r="G14" s="1"/>
    </row>
    <row r="15" spans="1:7" x14ac:dyDescent="0.25">
      <c r="A15" s="1"/>
      <c r="B15" s="79" t="s">
        <v>205</v>
      </c>
      <c r="C15" s="80"/>
      <c r="D15" s="81"/>
      <c r="E15" s="9">
        <v>3381902</v>
      </c>
      <c r="F15" s="8" t="s">
        <v>3</v>
      </c>
      <c r="G15" s="1"/>
    </row>
    <row r="16" spans="1:7" x14ac:dyDescent="0.25">
      <c r="A16" s="1"/>
      <c r="B16" s="92" t="s">
        <v>151</v>
      </c>
      <c r="C16" s="93"/>
      <c r="D16" s="103"/>
      <c r="E16" s="10">
        <f>E15-E14</f>
        <v>-523799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-523799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jVnwDUWL0f/WWD0RXB2PVrD7oOHomrsto2zB9ntlumh/8v7cFJRwcT9FWiV1AAULF2MrMCBOdmGnul+lMvypA==" saltValue="fTo0/zRF1Lkg6mxFoVkhl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237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9" x14ac:dyDescent="0.25">
      <c r="A10" s="1"/>
      <c r="B10" s="58" t="s">
        <v>270</v>
      </c>
      <c r="C10" s="47" t="s">
        <v>271</v>
      </c>
      <c r="D10" s="9">
        <v>5042041.99</v>
      </c>
      <c r="E10" s="9">
        <f>IFERROR(D10/C10,0)</f>
        <v>252102.09950000001</v>
      </c>
      <c r="F10" s="9">
        <v>0</v>
      </c>
      <c r="G10" s="9">
        <v>82185.279999999999</v>
      </c>
      <c r="H10" s="14" t="s">
        <v>3</v>
      </c>
      <c r="I10" s="1"/>
    </row>
    <row r="11" spans="1:9" x14ac:dyDescent="0.25">
      <c r="A11" s="1"/>
      <c r="B11" s="58" t="s">
        <v>272</v>
      </c>
      <c r="C11" s="47" t="s">
        <v>273</v>
      </c>
      <c r="D11" s="9">
        <v>1453481.12</v>
      </c>
      <c r="E11" s="9">
        <f t="shared" ref="E11:E30" si="0">IFERROR(D11/C11,0)</f>
        <v>19379.748266666669</v>
      </c>
      <c r="F11" s="9">
        <v>0</v>
      </c>
      <c r="G11" s="9">
        <v>23691.74</v>
      </c>
      <c r="H11" s="14" t="s">
        <v>3</v>
      </c>
      <c r="I11" s="1"/>
    </row>
    <row r="12" spans="1:9" x14ac:dyDescent="0.25">
      <c r="A12" s="1"/>
      <c r="B12" s="58" t="s">
        <v>274</v>
      </c>
      <c r="C12" s="47" t="s">
        <v>273</v>
      </c>
      <c r="D12" s="9">
        <v>2881166.85</v>
      </c>
      <c r="E12" s="9">
        <f t="shared" si="0"/>
        <v>38415.558000000005</v>
      </c>
      <c r="F12" s="9">
        <v>0</v>
      </c>
      <c r="G12" s="9">
        <v>46963.02</v>
      </c>
      <c r="H12" s="14" t="s">
        <v>3</v>
      </c>
      <c r="I12" s="1"/>
    </row>
    <row r="13" spans="1:9" ht="26.25" x14ac:dyDescent="0.25">
      <c r="A13" s="1"/>
      <c r="B13" s="58" t="s">
        <v>275</v>
      </c>
      <c r="C13" s="47" t="s">
        <v>273</v>
      </c>
      <c r="D13" s="9">
        <v>4796487.7</v>
      </c>
      <c r="E13" s="9">
        <f t="shared" si="0"/>
        <v>63953.169333333339</v>
      </c>
      <c r="F13" s="9">
        <v>0</v>
      </c>
      <c r="G13" s="9">
        <v>78182.75</v>
      </c>
      <c r="H13" s="14" t="s">
        <v>3</v>
      </c>
      <c r="I13" s="1"/>
    </row>
    <row r="14" spans="1:9" x14ac:dyDescent="0.25">
      <c r="A14" s="1"/>
      <c r="B14" s="58" t="s">
        <v>276</v>
      </c>
      <c r="C14" s="47" t="s">
        <v>273</v>
      </c>
      <c r="D14" s="9">
        <v>290696.21999999997</v>
      </c>
      <c r="E14" s="9">
        <f t="shared" si="0"/>
        <v>3875.9495999999995</v>
      </c>
      <c r="F14" s="9">
        <v>0</v>
      </c>
      <c r="G14" s="9">
        <v>4738.3500000000004</v>
      </c>
      <c r="H14" s="14" t="s">
        <v>3</v>
      </c>
      <c r="I14" s="1"/>
    </row>
    <row r="15" spans="1:9" ht="39" x14ac:dyDescent="0.25">
      <c r="A15" s="1"/>
      <c r="B15" s="58" t="s">
        <v>277</v>
      </c>
      <c r="C15" s="47" t="s">
        <v>278</v>
      </c>
      <c r="D15" s="9">
        <v>5685306.7599999998</v>
      </c>
      <c r="E15" s="9">
        <f t="shared" si="0"/>
        <v>568530.67599999998</v>
      </c>
      <c r="F15" s="9">
        <v>0</v>
      </c>
      <c r="G15" s="9">
        <v>92670.5</v>
      </c>
      <c r="H15" s="14" t="s">
        <v>3</v>
      </c>
      <c r="I15" s="1"/>
    </row>
    <row r="16" spans="1:9" ht="39" x14ac:dyDescent="0.25">
      <c r="A16" s="1"/>
      <c r="B16" s="58" t="s">
        <v>277</v>
      </c>
      <c r="C16" s="47" t="s">
        <v>278</v>
      </c>
      <c r="D16" s="9">
        <v>9746240.1600000001</v>
      </c>
      <c r="E16" s="9">
        <f t="shared" si="0"/>
        <v>974624.01600000006</v>
      </c>
      <c r="F16" s="9">
        <v>0</v>
      </c>
      <c r="G16" s="9">
        <v>158863.71</v>
      </c>
      <c r="H16" s="14" t="s">
        <v>3</v>
      </c>
      <c r="I16" s="1"/>
    </row>
    <row r="17" spans="1:9" ht="26.25" x14ac:dyDescent="0.25">
      <c r="A17" s="1"/>
      <c r="B17" s="58" t="s">
        <v>275</v>
      </c>
      <c r="C17" s="47" t="s">
        <v>273</v>
      </c>
      <c r="D17" s="9">
        <v>4916749.6399999997</v>
      </c>
      <c r="E17" s="9">
        <f t="shared" si="0"/>
        <v>65556.661866666662</v>
      </c>
      <c r="F17" s="9">
        <v>0</v>
      </c>
      <c r="G17" s="9">
        <v>80143.02</v>
      </c>
      <c r="H17" s="14" t="s">
        <v>3</v>
      </c>
      <c r="I17" s="1"/>
    </row>
    <row r="18" spans="1:9" ht="26.25" x14ac:dyDescent="0.25">
      <c r="A18" s="1"/>
      <c r="B18" s="58" t="s">
        <v>279</v>
      </c>
      <c r="C18" s="47" t="s">
        <v>273</v>
      </c>
      <c r="D18" s="9">
        <v>10652957.550000001</v>
      </c>
      <c r="E18" s="9">
        <f t="shared" si="0"/>
        <v>142039.43400000001</v>
      </c>
      <c r="F18" s="9">
        <v>0</v>
      </c>
      <c r="G18" s="9">
        <v>173643.21</v>
      </c>
      <c r="H18" s="14" t="s">
        <v>3</v>
      </c>
      <c r="I18" s="1"/>
    </row>
    <row r="19" spans="1:9" x14ac:dyDescent="0.25">
      <c r="A19" s="1"/>
      <c r="B19" s="58" t="s">
        <v>280</v>
      </c>
      <c r="C19" s="47" t="s">
        <v>273</v>
      </c>
      <c r="D19" s="9">
        <v>8934053.4800000004</v>
      </c>
      <c r="E19" s="9">
        <f t="shared" si="0"/>
        <v>119120.71306666668</v>
      </c>
      <c r="F19" s="9">
        <v>0</v>
      </c>
      <c r="G19" s="9">
        <v>145625.07</v>
      </c>
      <c r="H19" s="14" t="s">
        <v>3</v>
      </c>
      <c r="I19" s="1"/>
    </row>
    <row r="20" spans="1:9" x14ac:dyDescent="0.25">
      <c r="A20" s="1"/>
      <c r="B20" s="58" t="s">
        <v>280</v>
      </c>
      <c r="C20" s="47" t="s">
        <v>273</v>
      </c>
      <c r="D20" s="9">
        <v>7309680.1200000001</v>
      </c>
      <c r="E20" s="9">
        <f t="shared" si="0"/>
        <v>97462.401599999997</v>
      </c>
      <c r="F20" s="9">
        <v>0</v>
      </c>
      <c r="G20" s="9">
        <v>119147.79</v>
      </c>
      <c r="H20" s="14" t="s">
        <v>3</v>
      </c>
      <c r="I20" s="1"/>
    </row>
    <row r="21" spans="1:9" x14ac:dyDescent="0.25">
      <c r="A21" s="1"/>
      <c r="B21" s="58" t="s">
        <v>281</v>
      </c>
      <c r="C21" s="47" t="s">
        <v>273</v>
      </c>
      <c r="D21" s="9">
        <v>21116853.670000002</v>
      </c>
      <c r="E21" s="9">
        <f t="shared" si="0"/>
        <v>281558.04893333337</v>
      </c>
      <c r="F21" s="9">
        <v>0</v>
      </c>
      <c r="G21" s="9">
        <v>344204.71</v>
      </c>
      <c r="H21" s="14" t="s">
        <v>3</v>
      </c>
      <c r="I21" s="1"/>
    </row>
    <row r="22" spans="1:9" x14ac:dyDescent="0.25">
      <c r="A22" s="1"/>
      <c r="B22" s="58" t="s">
        <v>282</v>
      </c>
      <c r="C22" s="47" t="s">
        <v>271</v>
      </c>
      <c r="D22" s="9">
        <v>10474277.73</v>
      </c>
      <c r="E22" s="9">
        <f t="shared" si="0"/>
        <v>523713.88650000002</v>
      </c>
      <c r="F22" s="9">
        <v>0</v>
      </c>
      <c r="G22" s="9">
        <v>170730.73</v>
      </c>
      <c r="H22" s="14" t="s">
        <v>3</v>
      </c>
      <c r="I22" s="1"/>
    </row>
    <row r="23" spans="1:9" x14ac:dyDescent="0.25">
      <c r="A23" s="1"/>
      <c r="B23" s="58" t="s">
        <v>280</v>
      </c>
      <c r="C23" s="47" t="s">
        <v>273</v>
      </c>
      <c r="D23" s="9">
        <v>2436560.04</v>
      </c>
      <c r="E23" s="9">
        <f t="shared" si="0"/>
        <v>32487.467199999999</v>
      </c>
      <c r="F23" s="9">
        <v>0</v>
      </c>
      <c r="G23" s="9">
        <v>39715.93</v>
      </c>
      <c r="H23" s="14" t="s">
        <v>3</v>
      </c>
      <c r="I23" s="1"/>
    </row>
    <row r="24" spans="1:9" x14ac:dyDescent="0.25">
      <c r="A24" s="1"/>
      <c r="B24" s="58" t="s">
        <v>274</v>
      </c>
      <c r="C24" s="47" t="s">
        <v>273</v>
      </c>
      <c r="D24" s="9">
        <v>39083358.630000003</v>
      </c>
      <c r="E24" s="9">
        <f t="shared" si="0"/>
        <v>521111.44840000005</v>
      </c>
      <c r="F24" s="9">
        <v>0</v>
      </c>
      <c r="G24" s="9">
        <v>637058.75</v>
      </c>
      <c r="H24" s="14" t="s">
        <v>3</v>
      </c>
      <c r="I24" s="1"/>
    </row>
    <row r="25" spans="1:9" ht="39" x14ac:dyDescent="0.25">
      <c r="A25" s="1"/>
      <c r="B25" s="58" t="s">
        <v>283</v>
      </c>
      <c r="C25" s="47" t="s">
        <v>284</v>
      </c>
      <c r="D25" s="9">
        <v>14294078.439999999</v>
      </c>
      <c r="E25" s="9">
        <f t="shared" si="0"/>
        <v>285881.56880000001</v>
      </c>
      <c r="F25" s="9">
        <v>0</v>
      </c>
      <c r="G25" s="9">
        <v>232993.48</v>
      </c>
      <c r="H25" s="14" t="s">
        <v>3</v>
      </c>
      <c r="I25" s="1"/>
    </row>
    <row r="26" spans="1:9" x14ac:dyDescent="0.25">
      <c r="A26" s="1"/>
      <c r="B26" s="58" t="s">
        <v>276</v>
      </c>
      <c r="C26" s="47" t="s">
        <v>273</v>
      </c>
      <c r="D26" s="9">
        <v>4287637.93</v>
      </c>
      <c r="E26" s="9">
        <f t="shared" si="0"/>
        <v>57168.505733333332</v>
      </c>
      <c r="F26" s="9">
        <v>0</v>
      </c>
      <c r="G26" s="9">
        <v>69888.5</v>
      </c>
      <c r="H26" s="14" t="s">
        <v>3</v>
      </c>
      <c r="I26" s="1"/>
    </row>
    <row r="27" spans="1:9" ht="26.25" x14ac:dyDescent="0.25">
      <c r="A27" s="1"/>
      <c r="B27" s="58" t="s">
        <v>275</v>
      </c>
      <c r="C27" s="47" t="s">
        <v>273</v>
      </c>
      <c r="D27" s="9">
        <v>5976707.4100000001</v>
      </c>
      <c r="E27" s="9">
        <f t="shared" si="0"/>
        <v>79689.432133333336</v>
      </c>
      <c r="F27" s="9">
        <v>0</v>
      </c>
      <c r="G27" s="9">
        <v>97420.33</v>
      </c>
      <c r="H27" s="14" t="s">
        <v>3</v>
      </c>
      <c r="I27" s="1"/>
    </row>
    <row r="28" spans="1:9" ht="26.25" x14ac:dyDescent="0.25">
      <c r="A28" s="1"/>
      <c r="B28" s="58" t="s">
        <v>279</v>
      </c>
      <c r="C28" s="47" t="s">
        <v>273</v>
      </c>
      <c r="D28" s="9">
        <v>7860669.5300000003</v>
      </c>
      <c r="E28" s="9">
        <f t="shared" si="0"/>
        <v>104808.92706666667</v>
      </c>
      <c r="F28" s="9">
        <v>0</v>
      </c>
      <c r="G28" s="9">
        <v>128128.91</v>
      </c>
      <c r="H28" s="14" t="s">
        <v>3</v>
      </c>
      <c r="I28" s="1"/>
    </row>
    <row r="29" spans="1:9" ht="26.25" x14ac:dyDescent="0.25">
      <c r="A29" s="1"/>
      <c r="B29" s="58" t="s">
        <v>285</v>
      </c>
      <c r="C29" s="47" t="s">
        <v>273</v>
      </c>
      <c r="D29" s="9">
        <v>844534.74</v>
      </c>
      <c r="E29" s="9">
        <f t="shared" si="0"/>
        <v>11260.4632</v>
      </c>
      <c r="F29" s="9">
        <v>0</v>
      </c>
      <c r="G29" s="9">
        <v>13765.92</v>
      </c>
      <c r="H29" s="14" t="s">
        <v>3</v>
      </c>
      <c r="I29" s="1"/>
    </row>
    <row r="30" spans="1:9" ht="26.25" x14ac:dyDescent="0.25">
      <c r="A30" s="1"/>
      <c r="B30" s="58" t="s">
        <v>286</v>
      </c>
      <c r="C30" s="47" t="s">
        <v>273</v>
      </c>
      <c r="D30" s="9">
        <v>11628593.77</v>
      </c>
      <c r="E30" s="9">
        <f t="shared" si="0"/>
        <v>155047.91693333333</v>
      </c>
      <c r="F30" s="9">
        <v>0</v>
      </c>
      <c r="G30" s="9">
        <v>189546.08</v>
      </c>
      <c r="H30" s="14" t="s">
        <v>3</v>
      </c>
      <c r="I30" s="1"/>
    </row>
    <row r="31" spans="1:9" ht="39" x14ac:dyDescent="0.25">
      <c r="A31" s="1"/>
      <c r="B31" s="58" t="s">
        <v>287</v>
      </c>
      <c r="C31" s="47" t="s">
        <v>273</v>
      </c>
      <c r="D31" s="9">
        <v>45474947.700000003</v>
      </c>
      <c r="E31" s="9">
        <f t="shared" ref="E31:E32" si="1">IFERROR(D31/C31,0)</f>
        <v>606332.63600000006</v>
      </c>
      <c r="F31" s="9">
        <v>0</v>
      </c>
      <c r="G31" s="9">
        <v>741241.65</v>
      </c>
      <c r="H31" s="14" t="s">
        <v>3</v>
      </c>
      <c r="I31" s="1"/>
    </row>
    <row r="32" spans="1:9" ht="26.25" x14ac:dyDescent="0.25">
      <c r="A32" s="1"/>
      <c r="B32" s="58" t="s">
        <v>288</v>
      </c>
      <c r="C32" s="47" t="s">
        <v>289</v>
      </c>
      <c r="D32" s="9">
        <v>18016395.390000001</v>
      </c>
      <c r="E32" s="9">
        <f t="shared" si="1"/>
        <v>3603279.0780000002</v>
      </c>
      <c r="F32" s="9">
        <v>0</v>
      </c>
      <c r="G32" s="9">
        <v>293667.24</v>
      </c>
      <c r="H32" s="14" t="s">
        <v>3</v>
      </c>
      <c r="I32" s="1"/>
    </row>
    <row r="33" spans="1:9" x14ac:dyDescent="0.25">
      <c r="A33" s="1"/>
      <c r="B33" s="88" t="s">
        <v>238</v>
      </c>
      <c r="C33" s="89"/>
      <c r="D33" s="90"/>
      <c r="E33" s="12">
        <f>SUM(E10:E32)</f>
        <v>8607399.8061333336</v>
      </c>
      <c r="F33" s="12">
        <f t="shared" ref="F33" si="2">SUM(F10:F32)</f>
        <v>0</v>
      </c>
      <c r="G33" s="12">
        <f>SUM(G10:G32)</f>
        <v>3964216.67</v>
      </c>
      <c r="H33" s="13" t="s">
        <v>3</v>
      </c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33:D3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5"/>
      <c r="E9" s="53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Anlægsprojekter'!F33</f>
        <v>0</v>
      </c>
      <c r="D10" s="14" t="s">
        <v>3</v>
      </c>
      <c r="E10" s="9">
        <f>SUM('Fane 9. Anlægsprojekter'!E33,'Fane 9. Anlægsprojekter'!G33)</f>
        <v>12571616.476133334</v>
      </c>
      <c r="F10" s="14" t="s">
        <v>3</v>
      </c>
      <c r="G10" s="1"/>
    </row>
    <row r="11" spans="1:7" x14ac:dyDescent="0.25">
      <c r="A11" s="1"/>
      <c r="B11" s="48" t="s">
        <v>290</v>
      </c>
      <c r="C11" s="22">
        <v>0</v>
      </c>
      <c r="D11" s="14" t="s">
        <v>3</v>
      </c>
      <c r="E11" s="9">
        <v>5474101</v>
      </c>
      <c r="F11" s="14" t="s">
        <v>3</v>
      </c>
      <c r="G11" s="1"/>
    </row>
    <row r="12" spans="1:7" x14ac:dyDescent="0.25">
      <c r="A12" s="1"/>
      <c r="B12" s="25" t="s">
        <v>291</v>
      </c>
      <c r="C12" s="22">
        <v>1309</v>
      </c>
      <c r="D12" s="14" t="s">
        <v>3</v>
      </c>
      <c r="E12" s="9">
        <v>3552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1309</v>
      </c>
      <c r="D13" s="13" t="s">
        <v>3</v>
      </c>
      <c r="E13" s="12">
        <f>SUM(E10:E12)</f>
        <v>18049269.476133332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1324.9698000000001</v>
      </c>
      <c r="D14" s="13" t="s">
        <v>3</v>
      </c>
      <c r="E14" s="12">
        <f>E13*(1+'Fane 14. Nøgletal'!C13)</f>
        <v>18269470.563742157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141</v>
      </c>
      <c r="C8" s="89"/>
      <c r="D8" s="89"/>
      <c r="E8" s="89"/>
      <c r="F8" s="90"/>
      <c r="G8" s="1"/>
    </row>
    <row r="9" spans="1:7" x14ac:dyDescent="0.25">
      <c r="A9" s="1"/>
      <c r="B9" s="53" t="s">
        <v>18</v>
      </c>
      <c r="C9" s="53" t="s">
        <v>12</v>
      </c>
      <c r="D9" s="55"/>
      <c r="E9" s="53" t="s">
        <v>38</v>
      </c>
      <c r="F9" s="37"/>
      <c r="G9" s="1"/>
    </row>
    <row r="10" spans="1:7" x14ac:dyDescent="0.25">
      <c r="A10" s="1"/>
      <c r="B10" s="25" t="s">
        <v>292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8" t="s">
        <v>142</v>
      </c>
      <c r="C16" s="89"/>
      <c r="D16" s="89"/>
      <c r="E16" s="89"/>
      <c r="F16" s="90"/>
      <c r="G16" s="1"/>
    </row>
    <row r="17" spans="1:7" x14ac:dyDescent="0.25">
      <c r="A17" s="1"/>
      <c r="B17" s="53" t="s">
        <v>18</v>
      </c>
      <c r="C17" s="53" t="s">
        <v>12</v>
      </c>
      <c r="D17" s="55"/>
      <c r="E17" s="53" t="s">
        <v>38</v>
      </c>
      <c r="F17" s="37"/>
      <c r="G17" s="1"/>
    </row>
    <row r="18" spans="1:7" x14ac:dyDescent="0.25">
      <c r="A18" s="1"/>
      <c r="B18" s="25" t="s">
        <v>292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8" t="s">
        <v>143</v>
      </c>
      <c r="C24" s="89"/>
      <c r="D24" s="89"/>
      <c r="E24" s="89"/>
      <c r="F24" s="90"/>
      <c r="G24" s="1"/>
    </row>
    <row r="25" spans="1:7" x14ac:dyDescent="0.25">
      <c r="A25" s="1"/>
      <c r="B25" s="53" t="s">
        <v>18</v>
      </c>
      <c r="C25" s="53" t="s">
        <v>12</v>
      </c>
      <c r="D25" s="55"/>
      <c r="E25" s="53" t="s">
        <v>38</v>
      </c>
      <c r="F25" s="37"/>
      <c r="G25" s="1"/>
    </row>
    <row r="26" spans="1:7" x14ac:dyDescent="0.25">
      <c r="A26" s="1"/>
      <c r="B26" s="25" t="s">
        <v>292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223</v>
      </c>
      <c r="C32" s="89"/>
      <c r="D32" s="89"/>
      <c r="E32" s="89"/>
      <c r="F32" s="90"/>
      <c r="G32" s="1"/>
    </row>
    <row r="33" spans="1:7" x14ac:dyDescent="0.25">
      <c r="A33" s="1"/>
      <c r="B33" s="53" t="s">
        <v>18</v>
      </c>
      <c r="C33" s="53" t="s">
        <v>12</v>
      </c>
      <c r="D33" s="55"/>
      <c r="E33" s="53" t="s">
        <v>38</v>
      </c>
      <c r="F33" s="37"/>
      <c r="G33" s="1"/>
    </row>
    <row r="34" spans="1:7" x14ac:dyDescent="0.25">
      <c r="A34" s="1"/>
      <c r="B34" s="25" t="s">
        <v>292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txq63KyLU4d7BeSArC7O5MQyaeeZ2fsW9qtgiU895qqruCZdSI09EwyvYsG9VZLKfC86NTYszGbvePydO9o2g==" saltValue="IL1PKlq6JVKivjdtXdks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169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125</v>
      </c>
      <c r="C8" s="89"/>
      <c r="D8" s="89"/>
      <c r="E8" s="89"/>
      <c r="F8" s="90"/>
      <c r="G8" s="1"/>
    </row>
    <row r="9" spans="1:7" x14ac:dyDescent="0.25">
      <c r="A9" s="1"/>
      <c r="B9" s="111" t="s">
        <v>207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4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4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8" t="s">
        <v>128</v>
      </c>
      <c r="C12" s="89"/>
      <c r="D12" s="90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126</v>
      </c>
      <c r="C14" s="89"/>
      <c r="D14" s="89"/>
      <c r="E14" s="89"/>
      <c r="F14" s="90"/>
      <c r="G14" s="1"/>
    </row>
    <row r="15" spans="1:7" x14ac:dyDescent="0.25">
      <c r="A15" s="1"/>
      <c r="B15" s="111" t="s">
        <v>207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4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4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8" t="s">
        <v>129</v>
      </c>
      <c r="C18" s="89"/>
      <c r="D18" s="90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127</v>
      </c>
      <c r="C20" s="89"/>
      <c r="D20" s="89"/>
      <c r="E20" s="89"/>
      <c r="F20" s="90"/>
      <c r="G20" s="1"/>
    </row>
    <row r="21" spans="1:7" x14ac:dyDescent="0.25">
      <c r="A21" s="1"/>
      <c r="B21" s="111" t="s">
        <v>207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4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4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8" t="s">
        <v>130</v>
      </c>
      <c r="C24" s="89"/>
      <c r="D24" s="90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208</v>
      </c>
      <c r="C26" s="89"/>
      <c r="D26" s="89"/>
      <c r="E26" s="89"/>
      <c r="F26" s="90"/>
      <c r="G26" s="1"/>
    </row>
    <row r="27" spans="1:7" x14ac:dyDescent="0.25">
      <c r="A27" s="1"/>
      <c r="B27" s="111" t="s">
        <v>207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4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4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8" t="s">
        <v>209</v>
      </c>
      <c r="C30" s="89"/>
      <c r="D30" s="90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210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211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166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132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131</v>
      </c>
      <c r="C14" s="89"/>
      <c r="D14" s="89"/>
      <c r="E14" s="89"/>
      <c r="F14" s="9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133</v>
      </c>
      <c r="C20" s="89"/>
      <c r="D20" s="89"/>
      <c r="E20" s="89"/>
      <c r="F20" s="9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227</v>
      </c>
      <c r="C26" s="89"/>
      <c r="D26" s="89"/>
      <c r="E26" s="89"/>
      <c r="F26" s="9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257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6" t="s">
        <v>170</v>
      </c>
      <c r="C9" s="26">
        <v>1.2699999999999999E-2</v>
      </c>
      <c r="D9" s="1"/>
    </row>
    <row r="10" spans="1:4" x14ac:dyDescent="0.25">
      <c r="A10" s="1"/>
      <c r="B10" s="56" t="s">
        <v>171</v>
      </c>
      <c r="C10" s="26">
        <v>1.7500000000000002E-2</v>
      </c>
      <c r="D10" s="1"/>
    </row>
    <row r="11" spans="1:4" x14ac:dyDescent="0.25">
      <c r="A11" s="1"/>
      <c r="B11" s="56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6" t="s">
        <v>173</v>
      </c>
      <c r="C18" s="23">
        <v>9.1000000000000004E-3</v>
      </c>
      <c r="D18" s="1"/>
    </row>
    <row r="19" spans="1:4" x14ac:dyDescent="0.25">
      <c r="A19" s="1"/>
      <c r="B19" s="56" t="s">
        <v>174</v>
      </c>
      <c r="C19" s="23">
        <v>1.77E-2</v>
      </c>
      <c r="D19" s="1"/>
    </row>
    <row r="20" spans="1:4" x14ac:dyDescent="0.25">
      <c r="A20" s="1"/>
      <c r="B20" s="56" t="s">
        <v>175</v>
      </c>
      <c r="C20" s="23">
        <v>8.6999999999999994E-3</v>
      </c>
      <c r="D20" s="1"/>
    </row>
    <row r="21" spans="1:4" x14ac:dyDescent="0.25">
      <c r="A21" s="1"/>
      <c r="B21" s="56" t="s">
        <v>176</v>
      </c>
      <c r="C21" s="41">
        <v>2.8400000000000002E-2</v>
      </c>
      <c r="D21" s="1"/>
    </row>
    <row r="22" spans="1:4" x14ac:dyDescent="0.25">
      <c r="A22" s="1"/>
      <c r="B22" s="56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6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185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65596234.012783177</v>
      </c>
      <c r="D9" s="8" t="s">
        <v>3</v>
      </c>
      <c r="E9" s="1"/>
    </row>
    <row r="10" spans="1:5" ht="17.100000000000001" customHeight="1" x14ac:dyDescent="0.25">
      <c r="A10" s="1"/>
      <c r="B10" s="50" t="s">
        <v>48</v>
      </c>
      <c r="C10" s="7">
        <f>'Fane 10.1. Varige tillæg'!C14</f>
        <v>1324.9698000000001</v>
      </c>
      <c r="D10" s="8" t="s">
        <v>3</v>
      </c>
      <c r="E10" s="1"/>
    </row>
    <row r="11" spans="1:5" ht="17.100000000000001" customHeight="1" x14ac:dyDescent="0.25">
      <c r="A11" s="1"/>
      <c r="B11" s="50" t="s">
        <v>49</v>
      </c>
      <c r="C11" s="9">
        <f>'Fane 10.1. Varige tillæg'!E14</f>
        <v>18269470.563742157</v>
      </c>
      <c r="D11" s="8" t="s">
        <v>3</v>
      </c>
      <c r="E11" s="1"/>
    </row>
    <row r="12" spans="1:5" ht="17.100000000000001" customHeight="1" x14ac:dyDescent="0.25">
      <c r="A12" s="1"/>
      <c r="B12" s="50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C9*'Fane 14. Nøgletal'!C12+SUM(C10:C15)*'Fane 14. Nøgletal'!C13</f>
        <v>1515149.5155610428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krav'!G11</f>
        <v>-271798.21254050604</v>
      </c>
      <c r="D17" s="8" t="s">
        <v>3</v>
      </c>
      <c r="E17" s="1"/>
    </row>
    <row r="18" spans="1:5" ht="17.100000000000001" customHeight="1" x14ac:dyDescent="0.25">
      <c r="A18" s="1"/>
      <c r="B18" s="50" t="s">
        <v>29</v>
      </c>
      <c r="C18" s="9">
        <f>-'Fane 4.1. Gen. krav - drift'!G34</f>
        <v>-375284.59258516668</v>
      </c>
      <c r="D18" s="8" t="s">
        <v>3</v>
      </c>
      <c r="E18" s="1"/>
    </row>
    <row r="19" spans="1:5" ht="17.100000000000001" customHeight="1" x14ac:dyDescent="0.25">
      <c r="A19" s="1"/>
      <c r="B19" s="50" t="s">
        <v>30</v>
      </c>
      <c r="C19" s="9">
        <f>-'Fane 4.2. Gen. krav - anlæg'!G31</f>
        <v>-1952032.4523815792</v>
      </c>
      <c r="D19" s="8" t="s">
        <v>3</v>
      </c>
      <c r="E19" s="1"/>
    </row>
    <row r="20" spans="1:5" ht="17.100000000000001" customHeight="1" x14ac:dyDescent="0.25">
      <c r="A20" s="1"/>
      <c r="B20" s="51" t="s">
        <v>22</v>
      </c>
      <c r="C20" s="10">
        <f>SUM(C9:C19)</f>
        <v>82783063.804379135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44638769.422088839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1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0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1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-7318788.9975119606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-523799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119579245.22895601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188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82783063.804379135</v>
      </c>
      <c r="D9" s="8" t="s">
        <v>3</v>
      </c>
      <c r="E9" s="1"/>
    </row>
    <row r="10" spans="1:5" ht="15" customHeight="1" x14ac:dyDescent="0.25">
      <c r="A10" s="1"/>
      <c r="B10" s="50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1009953.3784134255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-266739.41264899541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-372265.80332241161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-1875208.8823226651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81278803.084498495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45003475.004438326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-152840.36691632122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126129437.72202051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189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81278803.084498495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991601.39763088175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-261892.45963164777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-369271.29720048612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-1845889.0538431092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79793351.671454132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45372634.979092471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-152840.36691632122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125013146.28363028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191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79793351.671454132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973478.89039174048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-257106.11301405478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-366300.87888580549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-1817027.6555417455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78326395.914404258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36861830.5188374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115188226.43324167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194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9" t="s">
        <v>25</v>
      </c>
      <c r="C9" s="80"/>
      <c r="D9" s="81"/>
      <c r="E9" s="7">
        <v>66099895.77174563</v>
      </c>
      <c r="F9" s="8" t="s">
        <v>3</v>
      </c>
      <c r="G9" s="1"/>
    </row>
    <row r="10" spans="1:7" ht="15" customHeight="1" x14ac:dyDescent="0.25">
      <c r="A10" s="1"/>
      <c r="B10" s="82" t="s">
        <v>48</v>
      </c>
      <c r="C10" s="83"/>
      <c r="D10" s="84"/>
      <c r="E10" s="7">
        <v>0</v>
      </c>
      <c r="F10" s="8" t="s">
        <v>3</v>
      </c>
      <c r="G10" s="1"/>
    </row>
    <row r="11" spans="1:7" ht="15" customHeight="1" x14ac:dyDescent="0.25">
      <c r="A11" s="1"/>
      <c r="B11" s="82" t="s">
        <v>49</v>
      </c>
      <c r="C11" s="83"/>
      <c r="D11" s="84"/>
      <c r="E11" s="9">
        <v>237329.05680000002</v>
      </c>
      <c r="F11" s="8" t="s">
        <v>3</v>
      </c>
      <c r="G11" s="1"/>
    </row>
    <row r="12" spans="1:7" ht="15" customHeight="1" x14ac:dyDescent="0.25">
      <c r="A12" s="1"/>
      <c r="B12" s="82" t="s">
        <v>32</v>
      </c>
      <c r="C12" s="83"/>
      <c r="D12" s="84"/>
      <c r="E12" s="9">
        <v>0</v>
      </c>
      <c r="F12" s="8" t="s">
        <v>3</v>
      </c>
      <c r="G12" s="1"/>
    </row>
    <row r="13" spans="1:7" ht="15" customHeight="1" x14ac:dyDescent="0.2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2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2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25">
      <c r="A16" s="1"/>
      <c r="B16" s="79" t="s">
        <v>20</v>
      </c>
      <c r="C16" s="80"/>
      <c r="D16" s="81"/>
      <c r="E16" s="9">
        <f>SUM(E9:E15)*'Fane 14. Nøgletal'!C12</f>
        <v>1306843.3291223489</v>
      </c>
      <c r="F16" s="8" t="s">
        <v>3</v>
      </c>
      <c r="G16" s="1"/>
    </row>
    <row r="17" spans="1:7" ht="15" customHeight="1" x14ac:dyDescent="0.25">
      <c r="A17" s="1"/>
      <c r="B17" s="79" t="s">
        <v>10</v>
      </c>
      <c r="C17" s="80"/>
      <c r="D17" s="81"/>
      <c r="E17" s="9">
        <f>-SUM(E9:E16)*'Fane 5. Individuelt eff. krav'!G11</f>
        <v>-215332.25101805126</v>
      </c>
      <c r="F17" s="8" t="s">
        <v>3</v>
      </c>
      <c r="G17" s="1"/>
    </row>
    <row r="18" spans="1:7" ht="15" customHeight="1" x14ac:dyDescent="0.25">
      <c r="A18" s="1"/>
      <c r="B18" s="79" t="s">
        <v>29</v>
      </c>
      <c r="C18" s="80"/>
      <c r="D18" s="81"/>
      <c r="E18" s="9">
        <f>-'Fane 4.1. Gen. krav - drift'!G28</f>
        <v>-375518.37965201394</v>
      </c>
      <c r="F18" s="8" t="s">
        <v>3</v>
      </c>
      <c r="G18" s="1"/>
    </row>
    <row r="19" spans="1:7" ht="15" customHeight="1" x14ac:dyDescent="0.25">
      <c r="A19" s="1"/>
      <c r="B19" s="79" t="s">
        <v>30</v>
      </c>
      <c r="C19" s="80"/>
      <c r="D19" s="81"/>
      <c r="E19" s="9">
        <f>-'Fane 4.2. Gen. krav - anlæg'!G25</f>
        <v>-1456983.5142147357</v>
      </c>
      <c r="F19" s="8" t="s">
        <v>3</v>
      </c>
      <c r="G19" s="1"/>
    </row>
    <row r="20" spans="1:7" ht="15" customHeight="1" x14ac:dyDescent="0.25">
      <c r="A20" s="1"/>
      <c r="B20" s="51" t="s">
        <v>22</v>
      </c>
      <c r="C20" s="52"/>
      <c r="D20" s="57"/>
      <c r="E20" s="10">
        <f>SUM(E9:E19)</f>
        <v>65596234.012783177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5" t="s">
        <v>13</v>
      </c>
      <c r="C22" s="86"/>
      <c r="D22" s="87"/>
      <c r="E22" s="10">
        <v>34045292.043706164</v>
      </c>
      <c r="F22" s="11" t="s">
        <v>3</v>
      </c>
      <c r="G22" s="1"/>
    </row>
    <row r="23" spans="1:7" ht="15" customHeight="1" x14ac:dyDescent="0.25">
      <c r="A23" s="1"/>
      <c r="B23" s="88" t="s">
        <v>114</v>
      </c>
      <c r="C23" s="89"/>
      <c r="D23" s="90"/>
      <c r="E23" s="32"/>
      <c r="F23" s="32"/>
      <c r="G23" s="1"/>
    </row>
    <row r="24" spans="1:7" ht="15" customHeight="1" x14ac:dyDescent="0.25">
      <c r="A24" s="1"/>
      <c r="B24" s="51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2" t="s">
        <v>109</v>
      </c>
      <c r="C26" s="83"/>
      <c r="D26" s="84"/>
      <c r="E26" s="9">
        <v>0</v>
      </c>
      <c r="F26" s="8" t="s">
        <v>3</v>
      </c>
      <c r="G26" s="1"/>
    </row>
    <row r="27" spans="1:7" ht="15" customHeight="1" x14ac:dyDescent="0.2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25">
      <c r="A28" s="1"/>
      <c r="B28" s="92" t="s">
        <v>115</v>
      </c>
      <c r="C28" s="93"/>
      <c r="D28" s="9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5" t="s">
        <v>260</v>
      </c>
      <c r="C30" s="86"/>
      <c r="D30" s="86"/>
      <c r="E30" s="46">
        <v>-4441677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5" t="s">
        <v>262</v>
      </c>
      <c r="C32" s="86"/>
      <c r="D32" s="86"/>
      <c r="E32" s="46">
        <v>-7318788.9975119606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5" t="s">
        <v>264</v>
      </c>
      <c r="C34" s="86"/>
      <c r="D34" s="87"/>
      <c r="E34" s="10">
        <v>-1450885.3831625408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86430174.675814852</v>
      </c>
      <c r="F35" s="13" t="s">
        <v>3</v>
      </c>
      <c r="G35" s="1"/>
    </row>
    <row r="36" spans="1:7" ht="27" customHeight="1" x14ac:dyDescent="0.25">
      <c r="A36" s="1"/>
      <c r="B36" s="79" t="s">
        <v>218</v>
      </c>
      <c r="C36" s="80"/>
      <c r="D36" s="80"/>
      <c r="E36" s="80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1" t="s">
        <v>163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8" t="s">
        <v>67</v>
      </c>
      <c r="C5" s="89"/>
      <c r="D5" s="89"/>
      <c r="E5" s="89"/>
      <c r="F5" s="89"/>
      <c r="G5" s="89"/>
      <c r="H5" s="90"/>
      <c r="I5" s="1"/>
    </row>
    <row r="6" spans="1:9" x14ac:dyDescent="0.25">
      <c r="A6" s="1"/>
      <c r="B6" s="94" t="s">
        <v>56</v>
      </c>
      <c r="C6" s="95"/>
      <c r="D6" s="95"/>
      <c r="E6" s="95"/>
      <c r="F6" s="96"/>
      <c r="G6" s="24">
        <v>18896515</v>
      </c>
      <c r="H6" s="14" t="s">
        <v>3</v>
      </c>
      <c r="I6" s="1"/>
    </row>
    <row r="7" spans="1:9" x14ac:dyDescent="0.25">
      <c r="A7" s="1"/>
      <c r="B7" s="79" t="s">
        <v>181</v>
      </c>
      <c r="C7" s="80"/>
      <c r="D7" s="80"/>
      <c r="E7" s="80"/>
      <c r="F7" s="81"/>
      <c r="G7" s="24">
        <v>0</v>
      </c>
      <c r="H7" s="14" t="s">
        <v>3</v>
      </c>
      <c r="I7" s="1"/>
    </row>
    <row r="8" spans="1:9" x14ac:dyDescent="0.25">
      <c r="A8" s="1"/>
      <c r="B8" s="94" t="s">
        <v>57</v>
      </c>
      <c r="C8" s="95"/>
      <c r="D8" s="95"/>
      <c r="E8" s="95"/>
      <c r="F8" s="96"/>
      <c r="G8" s="24">
        <f>SUM(G6:G7)*'Fane 14. Nøgletal'!C27</f>
        <v>377930.3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8" t="s">
        <v>68</v>
      </c>
      <c r="C11" s="89"/>
      <c r="D11" s="89"/>
      <c r="E11" s="89"/>
      <c r="F11" s="89"/>
      <c r="G11" s="89"/>
      <c r="H11" s="90"/>
      <c r="I11" s="1"/>
    </row>
    <row r="12" spans="1:9" x14ac:dyDescent="0.2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18842659.932250001</v>
      </c>
      <c r="H12" s="14" t="s">
        <v>3</v>
      </c>
      <c r="I12" s="1"/>
    </row>
    <row r="13" spans="1:9" ht="15" customHeight="1" x14ac:dyDescent="0.25">
      <c r="A13" s="1"/>
      <c r="B13" s="94" t="s">
        <v>182</v>
      </c>
      <c r="C13" s="95"/>
      <c r="D13" s="95"/>
      <c r="E13" s="95"/>
      <c r="F13" s="96"/>
      <c r="G13" s="24">
        <v>0.16885158187709751</v>
      </c>
      <c r="H13" s="14" t="s">
        <v>3</v>
      </c>
      <c r="I13" s="1"/>
    </row>
    <row r="14" spans="1:9" x14ac:dyDescent="0.25">
      <c r="A14" s="1"/>
      <c r="B14" s="79" t="s">
        <v>179</v>
      </c>
      <c r="C14" s="80"/>
      <c r="D14" s="80"/>
      <c r="E14" s="80"/>
      <c r="F14" s="81"/>
      <c r="G14" s="24">
        <v>0</v>
      </c>
      <c r="H14" s="14" t="s">
        <v>3</v>
      </c>
      <c r="I14" s="1"/>
    </row>
    <row r="15" spans="1:9" x14ac:dyDescent="0.25">
      <c r="A15" s="1"/>
      <c r="B15" s="97" t="s">
        <v>59</v>
      </c>
      <c r="C15" s="98"/>
      <c r="D15" s="98"/>
      <c r="E15" s="98"/>
      <c r="F15" s="99"/>
      <c r="G15" s="24">
        <v>0</v>
      </c>
      <c r="H15" s="14" t="s">
        <v>3</v>
      </c>
      <c r="I15" s="1"/>
    </row>
    <row r="16" spans="1:9" x14ac:dyDescent="0.2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376853.20202203165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8" t="s">
        <v>69</v>
      </c>
      <c r="C19" s="89"/>
      <c r="D19" s="89"/>
      <c r="E19" s="89"/>
      <c r="F19" s="89"/>
      <c r="G19" s="89"/>
      <c r="H19" s="90"/>
      <c r="I19" s="1"/>
    </row>
    <row r="20" spans="1:9" x14ac:dyDescent="0.2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18788958.519813444</v>
      </c>
      <c r="H20" s="14" t="s">
        <v>3</v>
      </c>
      <c r="I20" s="1"/>
    </row>
    <row r="21" spans="1:9" x14ac:dyDescent="0.25">
      <c r="A21" s="1"/>
      <c r="B21" s="97" t="s">
        <v>62</v>
      </c>
      <c r="C21" s="98"/>
      <c r="D21" s="98"/>
      <c r="E21" s="98"/>
      <c r="F21" s="99"/>
      <c r="G21" s="24">
        <v>0</v>
      </c>
      <c r="H21" s="14" t="s">
        <v>3</v>
      </c>
      <c r="I21" s="1"/>
    </row>
    <row r="22" spans="1:9" x14ac:dyDescent="0.2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375779.17039626889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8" t="s">
        <v>70</v>
      </c>
      <c r="C25" s="89"/>
      <c r="D25" s="89"/>
      <c r="E25" s="89"/>
      <c r="F25" s="89"/>
      <c r="G25" s="89"/>
      <c r="H25" s="90"/>
      <c r="I25" s="1"/>
    </row>
    <row r="26" spans="1:9" x14ac:dyDescent="0.2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18775918.982600696</v>
      </c>
      <c r="H26" s="14" t="s">
        <v>3</v>
      </c>
      <c r="I26" s="1"/>
    </row>
    <row r="27" spans="1:9" x14ac:dyDescent="0.25">
      <c r="A27" s="1"/>
      <c r="B27" s="97" t="s">
        <v>65</v>
      </c>
      <c r="C27" s="98"/>
      <c r="D27" s="98"/>
      <c r="E27" s="98"/>
      <c r="F27" s="99"/>
      <c r="G27" s="24">
        <v>0</v>
      </c>
      <c r="H27" s="14" t="s">
        <v>3</v>
      </c>
      <c r="I27" s="1"/>
    </row>
    <row r="28" spans="1:9" x14ac:dyDescent="0.25">
      <c r="A28" s="1"/>
      <c r="B28" s="94" t="s">
        <v>66</v>
      </c>
      <c r="C28" s="95"/>
      <c r="D28" s="95"/>
      <c r="E28" s="95"/>
      <c r="F28" s="96"/>
      <c r="G28" s="24">
        <f>(G26+G27)*'Fane 14. Nøgletal'!C27</f>
        <v>375518.37965201394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8" t="s">
        <v>73</v>
      </c>
      <c r="C31" s="89"/>
      <c r="D31" s="89"/>
      <c r="E31" s="89"/>
      <c r="F31" s="89"/>
      <c r="G31" s="89"/>
      <c r="H31" s="90"/>
      <c r="I31" s="1"/>
    </row>
    <row r="32" spans="1:9" x14ac:dyDescent="0.2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18762888.494826775</v>
      </c>
      <c r="H32" s="14" t="s">
        <v>3</v>
      </c>
      <c r="I32" s="1"/>
    </row>
    <row r="33" spans="1:9" x14ac:dyDescent="0.2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1341.1344315600002</v>
      </c>
      <c r="H33" s="14" t="s">
        <v>3</v>
      </c>
      <c r="I33" s="1"/>
    </row>
    <row r="34" spans="1:9" x14ac:dyDescent="0.25">
      <c r="A34" s="1"/>
      <c r="B34" s="94" t="s">
        <v>75</v>
      </c>
      <c r="C34" s="95"/>
      <c r="D34" s="95"/>
      <c r="E34" s="95"/>
      <c r="F34" s="96"/>
      <c r="G34" s="24">
        <f>(G32+G33)*'Fane 14. Nøgletal'!C27</f>
        <v>375284.59258516668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8" t="s">
        <v>100</v>
      </c>
      <c r="C37" s="89"/>
      <c r="D37" s="89"/>
      <c r="E37" s="89"/>
      <c r="F37" s="89"/>
      <c r="G37" s="89"/>
      <c r="H37" s="90"/>
      <c r="I37" s="1"/>
    </row>
    <row r="38" spans="1:9" x14ac:dyDescent="0.2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18613290.166120581</v>
      </c>
      <c r="H38" s="14" t="s">
        <v>3</v>
      </c>
      <c r="I38" s="1"/>
    </row>
    <row r="39" spans="1:9" x14ac:dyDescent="0.2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4" t="s">
        <v>76</v>
      </c>
      <c r="C40" s="95"/>
      <c r="D40" s="95"/>
      <c r="E40" s="95"/>
      <c r="F40" s="96"/>
      <c r="G40" s="24">
        <f>(G38+G39)*'Fane 14. Nøgletal'!C27</f>
        <v>372265.80332241161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8" t="s">
        <v>101</v>
      </c>
      <c r="C43" s="89"/>
      <c r="D43" s="89"/>
      <c r="E43" s="89"/>
      <c r="F43" s="89"/>
      <c r="G43" s="89"/>
      <c r="H43" s="90"/>
      <c r="I43" s="1"/>
    </row>
    <row r="44" spans="1:9" x14ac:dyDescent="0.2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18463564.860024307</v>
      </c>
      <c r="H44" s="14" t="s">
        <v>3</v>
      </c>
      <c r="I44" s="1"/>
    </row>
    <row r="45" spans="1:9" x14ac:dyDescent="0.2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4" t="s">
        <v>77</v>
      </c>
      <c r="C46" s="95"/>
      <c r="D46" s="95"/>
      <c r="E46" s="95"/>
      <c r="F46" s="96"/>
      <c r="G46" s="24">
        <f>(G44+G45)*'Fane 14. Nøgletal'!C27</f>
        <v>369271.29720048612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8" t="s">
        <v>231</v>
      </c>
      <c r="C51" s="89"/>
      <c r="D51" s="89"/>
      <c r="E51" s="89"/>
      <c r="F51" s="89"/>
      <c r="G51" s="89"/>
      <c r="H51" s="90"/>
      <c r="I51" s="1"/>
    </row>
    <row r="52" spans="1:9" x14ac:dyDescent="0.2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18315043.944290273</v>
      </c>
      <c r="H52" s="14" t="s">
        <v>3</v>
      </c>
      <c r="I52" s="1"/>
    </row>
    <row r="53" spans="1:9" x14ac:dyDescent="0.2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366300.87888580549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88" t="s">
        <v>71</v>
      </c>
      <c r="C4" s="89"/>
      <c r="D4" s="89"/>
      <c r="E4" s="89"/>
      <c r="F4" s="89"/>
      <c r="G4" s="89"/>
      <c r="H4" s="90"/>
      <c r="I4" s="1"/>
    </row>
    <row r="5" spans="1:9" x14ac:dyDescent="0.25">
      <c r="A5" s="1"/>
      <c r="B5" s="94" t="s">
        <v>78</v>
      </c>
      <c r="C5" s="95"/>
      <c r="D5" s="95"/>
      <c r="E5" s="95"/>
      <c r="F5" s="96"/>
      <c r="G5" s="24">
        <v>45368092</v>
      </c>
      <c r="H5" s="14" t="s">
        <v>3</v>
      </c>
      <c r="I5" s="1"/>
    </row>
    <row r="6" spans="1:9" x14ac:dyDescent="0.25">
      <c r="A6" s="1"/>
      <c r="B6" s="94" t="s">
        <v>72</v>
      </c>
      <c r="C6" s="95"/>
      <c r="D6" s="95"/>
      <c r="E6" s="95"/>
      <c r="F6" s="96"/>
      <c r="G6" s="24">
        <f>G5*'Fane 14. Nøgletal'!C18</f>
        <v>412849.6372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8" t="s">
        <v>79</v>
      </c>
      <c r="C9" s="89"/>
      <c r="D9" s="89"/>
      <c r="E9" s="89"/>
      <c r="F9" s="89"/>
      <c r="G9" s="89"/>
      <c r="H9" s="90"/>
      <c r="I9" s="1"/>
    </row>
    <row r="10" spans="1:9" x14ac:dyDescent="0.2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45741959.104149006</v>
      </c>
      <c r="H10" s="14" t="s">
        <v>3</v>
      </c>
      <c r="I10" s="1"/>
    </row>
    <row r="11" spans="1:9" x14ac:dyDescent="0.25">
      <c r="A11" s="1"/>
      <c r="B11" s="94" t="s">
        <v>183</v>
      </c>
      <c r="C11" s="95"/>
      <c r="D11" s="95"/>
      <c r="E11" s="95"/>
      <c r="F11" s="96"/>
      <c r="G11" s="24">
        <v>-2190616.6516207349</v>
      </c>
      <c r="H11" s="14" t="s">
        <v>3</v>
      </c>
      <c r="I11" s="1"/>
    </row>
    <row r="12" spans="1:9" x14ac:dyDescent="0.25">
      <c r="A12" s="1"/>
      <c r="B12" s="97" t="s">
        <v>81</v>
      </c>
      <c r="C12" s="98"/>
      <c r="D12" s="98"/>
      <c r="E12" s="98"/>
      <c r="F12" s="99"/>
      <c r="G12" s="24">
        <v>0</v>
      </c>
      <c r="H12" s="14" t="s">
        <v>3</v>
      </c>
      <c r="I12" s="1"/>
    </row>
    <row r="13" spans="1:9" x14ac:dyDescent="0.2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770858.76140975032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8" t="s">
        <v>83</v>
      </c>
      <c r="C16" s="89"/>
      <c r="D16" s="89"/>
      <c r="E16" s="89"/>
      <c r="F16" s="89"/>
      <c r="G16" s="89"/>
      <c r="H16" s="90"/>
      <c r="I16" s="1"/>
    </row>
    <row r="17" spans="1:9" x14ac:dyDescent="0.2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43529142.155713096</v>
      </c>
      <c r="H17" s="14" t="s">
        <v>3</v>
      </c>
      <c r="I17" s="1"/>
    </row>
    <row r="18" spans="1:9" x14ac:dyDescent="0.25">
      <c r="A18" s="1"/>
      <c r="B18" s="97" t="s">
        <v>85</v>
      </c>
      <c r="C18" s="98"/>
      <c r="D18" s="98"/>
      <c r="E18" s="98"/>
      <c r="F18" s="99"/>
      <c r="G18" s="24">
        <v>7379302.128524648</v>
      </c>
      <c r="H18" s="14" t="s">
        <v>3</v>
      </c>
      <c r="I18" s="1"/>
    </row>
    <row r="19" spans="1:9" x14ac:dyDescent="0.2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834665.74467428622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8" t="s">
        <v>87</v>
      </c>
      <c r="C22" s="89"/>
      <c r="D22" s="89"/>
      <c r="E22" s="89"/>
      <c r="F22" s="89"/>
      <c r="G22" s="89"/>
      <c r="H22" s="90"/>
      <c r="I22" s="1"/>
    </row>
    <row r="23" spans="1:9" x14ac:dyDescent="0.2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51060231.976792857</v>
      </c>
      <c r="H23" s="14" t="s">
        <v>3</v>
      </c>
      <c r="I23" s="1"/>
    </row>
    <row r="24" spans="1:9" x14ac:dyDescent="0.25">
      <c r="A24" s="1"/>
      <c r="B24" s="97" t="s">
        <v>89</v>
      </c>
      <c r="C24" s="98"/>
      <c r="D24" s="98"/>
      <c r="E24" s="98"/>
      <c r="F24" s="99"/>
      <c r="G24" s="24">
        <v>242004.43921896003</v>
      </c>
      <c r="H24" s="14" t="s">
        <v>3</v>
      </c>
      <c r="I24" s="1"/>
    </row>
    <row r="25" spans="1:9" x14ac:dyDescent="0.25">
      <c r="A25" s="1"/>
      <c r="B25" s="94" t="s">
        <v>90</v>
      </c>
      <c r="C25" s="95"/>
      <c r="D25" s="95"/>
      <c r="E25" s="95"/>
      <c r="F25" s="96"/>
      <c r="G25" s="24">
        <f>(G23+G24)*'Fane 14. Nøgletal'!C21</f>
        <v>1456983.5142147357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8" t="s">
        <v>91</v>
      </c>
      <c r="C28" s="89"/>
      <c r="D28" s="89"/>
      <c r="E28" s="89"/>
      <c r="F28" s="89"/>
      <c r="G28" s="89"/>
      <c r="H28" s="90"/>
      <c r="I28" s="1"/>
    </row>
    <row r="29" spans="1:9" x14ac:dyDescent="0.2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50827204.383962482</v>
      </c>
      <c r="H29" s="14" t="s">
        <v>3</v>
      </c>
      <c r="I29" s="1"/>
    </row>
    <row r="30" spans="1:9" x14ac:dyDescent="0.2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18492358.104619812</v>
      </c>
      <c r="H30" s="14" t="s">
        <v>3</v>
      </c>
      <c r="I30" s="1"/>
    </row>
    <row r="31" spans="1:9" x14ac:dyDescent="0.2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1952032.4523815792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8" t="s">
        <v>102</v>
      </c>
      <c r="C34" s="89"/>
      <c r="D34" s="89"/>
      <c r="E34" s="89"/>
      <c r="F34" s="89"/>
      <c r="G34" s="89"/>
      <c r="H34" s="90"/>
      <c r="I34" s="1"/>
    </row>
    <row r="35" spans="1:9" x14ac:dyDescent="0.2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68189413.902642369</v>
      </c>
      <c r="H35" s="14" t="s">
        <v>3</v>
      </c>
      <c r="I35" s="1"/>
    </row>
    <row r="36" spans="1:9" x14ac:dyDescent="0.2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4" t="s">
        <v>94</v>
      </c>
      <c r="C37" s="95"/>
      <c r="D37" s="95"/>
      <c r="E37" s="95"/>
      <c r="F37" s="96"/>
      <c r="G37" s="24">
        <f>(G35+G36)*'Fane 14. Nøgletal'!C22</f>
        <v>1875208.8823226651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8" t="s">
        <v>103</v>
      </c>
      <c r="C40" s="89"/>
      <c r="D40" s="89"/>
      <c r="E40" s="89"/>
      <c r="F40" s="89"/>
      <c r="G40" s="89"/>
      <c r="H40" s="90"/>
      <c r="I40" s="1"/>
    </row>
    <row r="41" spans="1:9" x14ac:dyDescent="0.2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67123238.32156761</v>
      </c>
      <c r="H41" s="14" t="s">
        <v>3</v>
      </c>
      <c r="I41" s="1"/>
    </row>
    <row r="42" spans="1:9" x14ac:dyDescent="0.2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4" t="s">
        <v>95</v>
      </c>
      <c r="C43" s="95"/>
      <c r="D43" s="95"/>
      <c r="E43" s="95"/>
      <c r="F43" s="96"/>
      <c r="G43" s="24">
        <f>(G41+G42)*'Fane 14. Nøgletal'!C22</f>
        <v>1845889.0538431092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8" t="s">
        <v>240</v>
      </c>
      <c r="C46" s="89"/>
      <c r="D46" s="89"/>
      <c r="E46" s="89"/>
      <c r="F46" s="89"/>
      <c r="G46" s="89"/>
      <c r="H46" s="90"/>
      <c r="I46" s="1"/>
    </row>
    <row r="47" spans="1:9" x14ac:dyDescent="0.2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66073732.928790741</v>
      </c>
      <c r="H47" s="14" t="s">
        <v>3</v>
      </c>
      <c r="I47" s="1"/>
    </row>
    <row r="48" spans="1:9" x14ac:dyDescent="0.2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1817027.6555417455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10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4" t="s">
        <v>104</v>
      </c>
      <c r="C9" s="95"/>
      <c r="D9" s="95"/>
      <c r="E9" s="95"/>
      <c r="F9" s="96"/>
      <c r="G9" s="23">
        <v>1.6651253987267099E-2</v>
      </c>
      <c r="H9" s="14"/>
      <c r="I9" s="1"/>
    </row>
    <row r="10" spans="1:9" x14ac:dyDescent="0.25">
      <c r="A10" s="1"/>
      <c r="B10" s="94" t="s">
        <v>105</v>
      </c>
      <c r="C10" s="95"/>
      <c r="D10" s="95"/>
      <c r="E10" s="95"/>
      <c r="F10" s="96"/>
      <c r="G10" s="23">
        <v>9.8311927753692557E-3</v>
      </c>
      <c r="H10" s="14"/>
      <c r="I10" s="1"/>
    </row>
    <row r="11" spans="1:9" x14ac:dyDescent="0.25">
      <c r="A11" s="1"/>
      <c r="B11" s="94" t="s">
        <v>106</v>
      </c>
      <c r="C11" s="95"/>
      <c r="D11" s="95"/>
      <c r="E11" s="95"/>
      <c r="F11" s="96"/>
      <c r="G11" s="41">
        <v>3.183313140128484E-3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2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2020-10-21T08:30:57Z</dcterms:modified>
</cp:coreProperties>
</file>