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Kalundborg Spildevandsanlæg AS (S056)\ØR2027\"/>
    </mc:Choice>
  </mc:AlternateContent>
  <xr:revisionPtr revIDLastSave="0" documentId="13_ncr:1_{98427CD0-0041-49AA-ACA9-D3D898D1FE71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Engangstillæg'!$A$1:$G$14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Engangstillæg'!$B$8:$F$12</definedName>
    <definedName name="EngTillæg_Tabel_Værdi">'5.3. Engangstillæg'!$B$12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Engangstillæg'!$A$1:$G$14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C12" i="11" s="1"/>
  <c r="C19" i="3" s="1"/>
  <c r="E12" i="10"/>
  <c r="C12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8" i="3" s="1"/>
  <c r="C16" i="6"/>
  <c r="C16" i="12" l="1"/>
  <c r="C20" i="3" s="1"/>
  <c r="C13" i="3"/>
  <c r="C12" i="3"/>
  <c r="C9" i="7"/>
  <c r="C20" i="7" s="1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<sst xmlns="http://schemas.openxmlformats.org/spreadsheetml/2006/main" count="334" uniqueCount="158">
  <si>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</si>
  <si>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</si>
  <si>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</si>
  <si>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</si>
  <si>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</si>
  <si>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</si>
  <si>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</si>
  <si>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</si>
  <si>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</si>
  <si>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</si>
  <si>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</si>
  <si>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</si>
  <si>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</si>
  <si>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</si>
  <si>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</si>
  <si>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</si>
  <si>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</si>
  <si>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</si>
  <si>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</si>
  <si>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</si>
  <si>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</si>
  <si>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</si>
  <si>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</si>
  <si>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</si>
  <si>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</si>
  <si>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</si>
  <si>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</si>
  <si>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</si>
  <si>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</si>
  <si>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</si>
  <si>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</si>
  <si>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</si>
  <si>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</si>
  <si>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</si>
  <si>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</si>
  <si>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</si>
  <si>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</si>
  <si>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</si>
  <si>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</si>
  <si>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</si>
  <si>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</si>
  <si>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</si>
  <si>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</si>
  <si>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</si>
  <si>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</si>
  <si>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</si>
  <si>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</si>
  <si>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</si>
  <si>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</si>
  <si>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</si>
  <si>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</si>
  <si>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</si>
  <si>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</si>
  <si>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</si>
  <si>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</si>
  <si>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</si>
  <si>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</si>
  <si>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</si>
  <si>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</si>
  <si>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</si>
  <si>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</si>
  <si>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</si>
  <si>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</si>
  <si>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</si>
  <si>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</si>
  <si>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</si>
  <si>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</si>
  <si>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</si>
  <si>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</si>
  <si>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</si>
  <si>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</si>
  <si>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</si>
  <si>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</si>
  <si>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</si>
  <si>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</si>
  <si>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</si>
  <si>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</si>
  <si>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</si>
  <si>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</si>
  <si>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</si>
  <si>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</si>
  <si>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</si>
  <si>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</si>
  <si>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</si>
  <si>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</si>
  <si>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</si>
  <si>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</si>
  <si>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</si>
  <si>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</si>
  <si>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</si>
  <si>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</si>
  <si>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</si>
  <si>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</si>
  <si>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</si>
  <si>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</si>
  <si>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</si>
  <si>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</si>
  <si>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</si>
  <si>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</si>
  <si>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</si>
  <si>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</si>
  <si>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</si>
  <si>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</si>
  <si>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</si>
  <si>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</si>
  <si>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</si>
  <si>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</si>
  <si>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</si>
  <si>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</si>
  <si>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</si>
  <si>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</si>
  <si>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</si>
  <si>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</si>
  <si>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</si>
  <si>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</si>
  <si>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</si>
  <si>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</si>
  <si>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</si>
  <si>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</si>
  <si>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</si>
  <si>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</si>
  <si>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</si>
  <si>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</si>
  <si>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</si>
  <si>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</si>
  <si>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</si>
  <si>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</si>
  <si>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</si>
  <si>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</si>
  <si>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</si>
  <si>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</si>
  <si>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</si>
  <si>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</si>
  <si>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</si>
  <si>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</si>
  <si>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</si>
  <si>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</si>
  <si>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</si>
  <si>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</si>
  <si>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</si>
  <si>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</si>
  <si>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</si>
  <si>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</si>
  <si>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</si>
  <si>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</si>
  <si>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</si>
  <si>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</si>
  <si>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</si>
  <si>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</si>
  <si>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CER-tiltag</t>
  </si>
  <si>
    <t>NIS2-tiltag</t>
  </si>
  <si>
    <t>Reducering af overløb</t>
  </si>
  <si>
    <t>Strømpeforinger</t>
  </si>
  <si>
    <t>Uvedkommende Vand</t>
  </si>
  <si>
    <t>Nye tilslutninger</t>
  </si>
  <si>
    <t>Tilslutninger i åbent land</t>
  </si>
  <si>
    <t>Bæredygtighedsrapportering</t>
  </si>
  <si>
    <t xml:space="preserve">Periodevise driftsomkostninger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</si>
</sst>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42578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Pui4k1TDqM6px6VUjvjU9+Oaj7Ha7ikNrBMk3iHfBVrT6JHp/g5SZYPKmL4j6qZgs9ZbomSoL3yezDLBmfeo1Q==" saltValue="oYPO2xN/0yh+Fkr/w9rKAw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3" t="s">
        <v>108</v>
      </c>
      <c r="C8" s="84"/>
      <c r="D8" s="85"/>
      <c r="E8" s="11"/>
    </row>
    <row r="9" spans="1:5" ht="15" customHeight="1" x14ac:dyDescent="0.25">
      <c r="A9" s="11"/>
      <c r="B9" s="114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100">
        <f>SUM(C9:C11)*(1+'8. Nøgletal'!C9)*(1+'8. Nøgletal'!C10)</f>
        <v>0</v>
      </c>
      <c r="D12" s="101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som+HeI6yKfasrjZIGdwgHUH7PBounHRPI/fnMGrjC1S/A8yr4a819UYnEAQGcrXKQZb6LVMPL4QMIqwSv35Zg==" saltValue="0no+UiDqHIVR4zl+GE8tW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3" t="s">
        <v>57</v>
      </c>
      <c r="C8" s="84"/>
      <c r="D8" s="85"/>
      <c r="E8" s="11"/>
    </row>
    <row r="9" spans="1:5" ht="26.25" x14ac:dyDescent="0.25">
      <c r="A9" s="11"/>
      <c r="B9" s="117" t="s">
        <v>112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3" t="s">
        <v>59</v>
      </c>
      <c r="C12" s="84"/>
      <c r="D12" s="85"/>
      <c r="E12" s="11"/>
    </row>
    <row r="13" spans="1:5" ht="26.25" customHeight="1" x14ac:dyDescent="0.25">
      <c r="A13" s="11"/>
      <c r="B13" s="117" t="s">
        <v>141</v>
      </c>
      <c r="C13" s="118"/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/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0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100">
        <f>C11+C15</f>
        <v>0</v>
      </c>
      <c r="D16" s="101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4NEuQ+EJZ3BCWkDGUucDq+g95VCwmw4d1pAx64Dl32dkOSPBkCnytWg3ZUnWTmSJzPklCpkxWTzjf16XKzsgPw==" saltValue="K/y9P2L2cn0TUY5oSEde+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100">
        <f>SUM(C10:C10)</f>
        <v>0</v>
      </c>
      <c r="D11" s="100" t="s">
        <v>68</v>
      </c>
      <c r="E11" s="100">
        <f>SUM(E10:E10)</f>
        <v>0</v>
      </c>
      <c r="F11" s="100" t="s">
        <v>68</v>
      </c>
      <c r="G11" s="100">
        <f>SUM(G10:G10)</f>
        <v>0</v>
      </c>
      <c r="H11" s="101" t="s">
        <v>31</v>
      </c>
      <c r="I11" s="11"/>
    </row>
    <row r="12" spans="1:9" ht="15" customHeight="1" x14ac:dyDescent="0.25">
      <c r="A12" s="11"/>
      <c r="B12" s="25" t="s">
        <v>115</v>
      </c>
      <c r="C12" s="100">
        <f>C11*(1+'8. Nøgletal'!C9)</f>
        <v>0</v>
      </c>
      <c r="D12" s="100" t="s">
        <v>68</v>
      </c>
      <c r="E12" s="100">
        <f>E11*(1+'8. Nøgletal'!C9)</f>
        <v>0</v>
      </c>
      <c r="F12" s="100" t="s">
        <v>68</v>
      </c>
      <c r="G12" s="100">
        <f>G11*(1+'8. Nøgletal'!C9)</f>
        <v>0</v>
      </c>
      <c r="H12" s="101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7NuX/niKGNLULQUXLsTfodTxMajtlaglCEurgmuwXoLp0rX5Ux5WEeJLJEw2pm3wfGhWQs2xHfCrExga5s0sQA==" saltValue="EwzUqd2cXVhWrNkI7D+kL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116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100">
        <f>SUM(C10:C10)</f>
        <v>0</v>
      </c>
      <c r="D11" s="101" t="s">
        <v>31</v>
      </c>
      <c r="E11" s="100">
        <f>SUM(E10:E10)</f>
        <v>0</v>
      </c>
      <c r="F11" s="101" t="s">
        <v>31</v>
      </c>
      <c r="G11" s="11"/>
    </row>
    <row r="12" spans="1:7" ht="15" customHeight="1" x14ac:dyDescent="0.25">
      <c r="A12" s="11"/>
      <c r="B12" s="25" t="s">
        <v>117</v>
      </c>
      <c r="C12" s="100">
        <f>C11*(1+'8. Nøgletal'!C9)</f>
        <v>0</v>
      </c>
      <c r="D12" s="101" t="s">
        <v>31</v>
      </c>
      <c r="E12" s="100">
        <f>E11*(1+'8. Nøgletal'!C9)</f>
        <v>0</v>
      </c>
      <c r="F12" s="101" t="s">
        <v>31</v>
      </c>
      <c r="G12" s="90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pK6MTC5C+itaK7xqTHeSUWSVjs26AHqGAU27sHh+9uiQbLcOSt5yhVGivfzs0uAANn3Q6p0XNOK68c0GRlUheA==" saltValue="2EP4sM7jhVCCHkLbvJPHW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26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L+uPv0a9ZcwS+5tvJwnYUoUiIufrul90LVIZ/iIsFfKGjxSTBUy0tTQUNeAX+GjxMXtpO/wV8Rcvvrqyl+rcWw==" saltValue="xAk65B8dpQz3fm+mM4/Yg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42578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82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82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4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82"/>
      <c r="C21" s="11"/>
      <c r="D21" s="11"/>
    </row>
    <row r="22" spans="1:4" ht="15" customHeight="1" x14ac:dyDescent="0.25">
      <c r="A22" s="11"/>
      <c r="B22" s="83" t="s">
        <v>35</v>
      </c>
      <c r="C22" s="85"/>
      <c r="D22" s="11"/>
    </row>
    <row r="23" spans="1:4" ht="15" customHeight="1" x14ac:dyDescent="0.25">
      <c r="A23" s="11"/>
      <c r="B23" s="44" t="s">
        <v>82</v>
      </c>
      <c r="C23" s="8">
        <v>0</v>
      </c>
      <c r="D23" s="22"/>
    </row>
    <row r="24" spans="1:4" ht="15" customHeight="1" x14ac:dyDescent="0.25">
      <c r="A24" s="11"/>
      <c r="B24" s="44" t="s">
        <v>121</v>
      </c>
      <c r="C24" s="8">
        <v>0</v>
      </c>
      <c r="D24" s="22"/>
    </row>
    <row r="25" spans="1:4" ht="15" customHeight="1" x14ac:dyDescent="0.25">
      <c r="A25" s="11"/>
      <c r="B25" s="83"/>
      <c r="C25" s="85"/>
      <c r="D25" s="11"/>
    </row>
    <row r="26" spans="1:4" ht="15" customHeight="1" x14ac:dyDescent="0.25">
      <c r="A26" s="11"/>
      <c r="B26" s="82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oSh2tH+3QQgsLzkPPkModXZKHEZnOA0cgrM246Jqku+7k92RsCnmbwOGfi/uULiPLF9OCrjHdzeG8YlXbPAsrw==" saltValue="o2uVIDo2wrSVEmg558ci/Q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84541575.720873162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1338559.5342859998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0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-428332.53238455224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2469557.0986881861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87921359.821462795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0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0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0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87921359.821462795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9LJEVnTFxnUpdOCPQag5aOx0VZoaSMT7D86BX+QJ3WeLPRyXniO8UKyAKUnLSz0romDgZ+rDLNSBHXLNxjskmA==" saltValue="jgXAHKRlRJL22kJ4nHMliw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6.85546875" style="12" bestFit="1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83627462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3807815.3970079999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tillæg'!C18+'5.2. Varige tillæg'!E18+'5.3. Engangstillæg'!C12+'5.3. Engangstillæg'!E12</f>
        <v>5720654.3364698105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93155931.733477816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87992805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5163126.733477816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2977516</v>
      </c>
      <c r="D18" s="46" t="s">
        <v>31</v>
      </c>
      <c r="E18" s="11"/>
    </row>
    <row r="19" spans="1:5" ht="15" customHeight="1" x14ac:dyDescent="0.25">
      <c r="A19" s="11"/>
      <c r="B19" s="25" t="s">
        <v>142</v>
      </c>
      <c r="C19" s="41">
        <f>C15+C18</f>
        <v>8140642.733477816</v>
      </c>
      <c r="D19" s="27" t="s">
        <v>31</v>
      </c>
      <c r="E19" s="11"/>
    </row>
    <row r="20" spans="1:5" ht="41.25" customHeight="1" x14ac:dyDescent="0.25">
      <c r="A20" s="11"/>
      <c r="B20" s="49" t="s">
        <v>143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144</v>
      </c>
      <c r="C22" s="26"/>
      <c r="D22" s="27"/>
      <c r="E22" s="11"/>
    </row>
    <row r="23" spans="1:5" ht="26.25" x14ac:dyDescent="0.25">
      <c r="A23" s="11"/>
      <c r="B23" s="52" t="s">
        <v>145</v>
      </c>
      <c r="C23" s="53">
        <f>100*2977516/(75071084+6682131)</f>
        <v>3.6420781739286952</v>
      </c>
      <c r="D23" s="46" t="s">
        <v>146</v>
      </c>
      <c r="E23" s="11"/>
    </row>
    <row r="24" spans="1:5" ht="26.25" x14ac:dyDescent="0.25">
      <c r="A24" s="11"/>
      <c r="B24" s="52" t="s">
        <v>147</v>
      </c>
      <c r="C24" s="53">
        <f>C19/C12*100</f>
        <v>8.7387271878386255</v>
      </c>
      <c r="D24" s="46" t="s">
        <v>146</v>
      </c>
      <c r="E24" s="11"/>
    </row>
    <row r="25" spans="1:5" ht="56.25" customHeight="1" x14ac:dyDescent="0.25">
      <c r="A25" s="11"/>
      <c r="B25" s="54" t="s">
        <v>148</v>
      </c>
      <c r="C25" s="55"/>
      <c r="D25" s="56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MfJewA+NsgkFC3E000yy1Gyer0jdxcF+Mmovj+4jgf9tXzOuXugmOJ5Uqw+HeDSKRHPrnCIR0Bc2D30W6JsJew==" saltValue="4FtPgJNl+3kbPDsKWRKU8Q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7"/>
      <c r="B1" s="57"/>
      <c r="C1" s="57"/>
      <c r="D1" s="57"/>
      <c r="E1" s="57"/>
    </row>
    <row r="2" spans="1:5" ht="15" customHeight="1" x14ac:dyDescent="0.25">
      <c r="A2" s="57"/>
      <c r="B2" s="57"/>
      <c r="C2" s="57"/>
      <c r="D2" s="57"/>
      <c r="E2" s="57"/>
    </row>
    <row r="3" spans="1:5" ht="24.95" customHeight="1" x14ac:dyDescent="0.25">
      <c r="A3" s="57"/>
      <c r="B3" s="58" t="s">
        <v>87</v>
      </c>
      <c r="C3" s="58"/>
      <c r="D3" s="58"/>
      <c r="E3" s="57"/>
    </row>
    <row r="4" spans="1:5" ht="15" customHeight="1" x14ac:dyDescent="0.25">
      <c r="A4" s="57"/>
      <c r="B4" s="58"/>
      <c r="C4" s="58"/>
      <c r="D4" s="58"/>
      <c r="E4" s="57"/>
    </row>
    <row r="5" spans="1:5" ht="15" customHeight="1" x14ac:dyDescent="0.25">
      <c r="A5" s="57"/>
      <c r="B5" s="58"/>
      <c r="C5" s="58"/>
      <c r="D5" s="58"/>
      <c r="E5" s="57"/>
    </row>
    <row r="6" spans="1:5" ht="15" customHeight="1" x14ac:dyDescent="0.25">
      <c r="A6" s="57"/>
      <c r="B6" s="57"/>
      <c r="C6" s="57"/>
      <c r="D6" s="57"/>
      <c r="E6" s="57"/>
    </row>
    <row r="7" spans="1:5" ht="15" customHeight="1" x14ac:dyDescent="0.25">
      <c r="A7" s="57"/>
      <c r="B7" s="57"/>
      <c r="C7" s="57"/>
      <c r="D7" s="57"/>
      <c r="E7" s="57"/>
    </row>
    <row r="8" spans="1:5" ht="15" customHeight="1" x14ac:dyDescent="0.25">
      <c r="A8" s="57"/>
      <c r="B8" s="59" t="s">
        <v>135</v>
      </c>
      <c r="C8" s="60"/>
      <c r="D8" s="61"/>
      <c r="E8" s="57"/>
    </row>
    <row r="9" spans="1:5" ht="15" customHeight="1" x14ac:dyDescent="0.25">
      <c r="A9" s="57"/>
      <c r="B9" s="62" t="s">
        <v>122</v>
      </c>
      <c r="C9" s="63">
        <v>78766952.55322668</v>
      </c>
      <c r="D9" s="64" t="s">
        <v>31</v>
      </c>
      <c r="E9" s="57"/>
    </row>
    <row r="10" spans="1:5" ht="15" customHeight="1" x14ac:dyDescent="0.25">
      <c r="A10" s="57"/>
      <c r="B10" s="65" t="s">
        <v>32</v>
      </c>
      <c r="C10" s="63">
        <v>3807815.3970079999</v>
      </c>
      <c r="D10" s="64" t="s">
        <v>31</v>
      </c>
      <c r="E10" s="57"/>
    </row>
    <row r="11" spans="1:5" ht="15" customHeight="1" x14ac:dyDescent="0.25">
      <c r="A11" s="57"/>
      <c r="B11" s="65" t="s">
        <v>62</v>
      </c>
      <c r="C11" s="66">
        <v>0</v>
      </c>
      <c r="D11" s="64" t="s">
        <v>31</v>
      </c>
      <c r="E11" s="57"/>
    </row>
    <row r="12" spans="1:5" ht="15" customHeight="1" x14ac:dyDescent="0.25">
      <c r="A12" s="57"/>
      <c r="B12" s="65" t="s">
        <v>24</v>
      </c>
      <c r="C12" s="67">
        <v>0</v>
      </c>
      <c r="D12" s="64" t="s">
        <v>31</v>
      </c>
      <c r="E12" s="57"/>
    </row>
    <row r="13" spans="1:5" ht="15" customHeight="1" x14ac:dyDescent="0.25">
      <c r="A13" s="57"/>
      <c r="B13" s="65" t="s">
        <v>34</v>
      </c>
      <c r="C13" s="67">
        <v>0</v>
      </c>
      <c r="D13" s="64" t="s">
        <v>31</v>
      </c>
      <c r="E13" s="57"/>
    </row>
    <row r="14" spans="1:5" ht="15" customHeight="1" x14ac:dyDescent="0.25">
      <c r="A14" s="57"/>
      <c r="B14" s="65" t="s">
        <v>35</v>
      </c>
      <c r="C14" s="68">
        <v>0</v>
      </c>
      <c r="D14" s="64" t="s">
        <v>31</v>
      </c>
      <c r="E14" s="57"/>
    </row>
    <row r="15" spans="1:5" ht="15" customHeight="1" x14ac:dyDescent="0.25">
      <c r="A15" s="57"/>
      <c r="B15" s="65" t="s">
        <v>36</v>
      </c>
      <c r="C15" s="68">
        <v>-407817.1086823775</v>
      </c>
      <c r="D15" s="64" t="s">
        <v>31</v>
      </c>
      <c r="E15" s="57"/>
    </row>
    <row r="16" spans="1:5" ht="15" customHeight="1" x14ac:dyDescent="0.25">
      <c r="A16" s="57"/>
      <c r="B16" s="65" t="s">
        <v>37</v>
      </c>
      <c r="C16" s="67">
        <v>2374624.8793208613</v>
      </c>
      <c r="D16" s="64" t="s">
        <v>31</v>
      </c>
      <c r="E16" s="57"/>
    </row>
    <row r="17" spans="1:5" ht="15" customHeight="1" x14ac:dyDescent="0.25">
      <c r="A17" s="57"/>
      <c r="B17" s="69" t="s">
        <v>38</v>
      </c>
      <c r="C17" s="70">
        <v>84541575.720873162</v>
      </c>
      <c r="D17" s="71" t="s">
        <v>31</v>
      </c>
      <c r="E17" s="57"/>
    </row>
    <row r="18" spans="1:5" ht="15" customHeight="1" x14ac:dyDescent="0.25">
      <c r="A18" s="57"/>
      <c r="B18" s="72" t="s">
        <v>123</v>
      </c>
      <c r="C18" s="68">
        <v>0</v>
      </c>
      <c r="D18" s="73" t="s">
        <v>31</v>
      </c>
      <c r="E18" s="57"/>
    </row>
    <row r="19" spans="1:5" ht="27" customHeight="1" x14ac:dyDescent="0.25">
      <c r="A19" s="57"/>
      <c r="B19" s="74" t="s">
        <v>40</v>
      </c>
      <c r="C19" s="68">
        <v>0</v>
      </c>
      <c r="D19" s="73" t="s">
        <v>31</v>
      </c>
      <c r="E19" s="57"/>
    </row>
    <row r="20" spans="1:5" ht="15" customHeight="1" x14ac:dyDescent="0.25">
      <c r="A20" s="57"/>
      <c r="B20" s="75" t="s">
        <v>41</v>
      </c>
      <c r="C20" s="76">
        <v>0</v>
      </c>
      <c r="D20" s="77" t="s">
        <v>31</v>
      </c>
      <c r="E20" s="57"/>
    </row>
    <row r="21" spans="1:5" ht="15" customHeight="1" x14ac:dyDescent="0.25">
      <c r="A21" s="57"/>
      <c r="B21" s="62" t="s">
        <v>124</v>
      </c>
      <c r="C21" s="68">
        <v>0</v>
      </c>
      <c r="D21" s="73" t="s">
        <v>31</v>
      </c>
      <c r="E21" s="57"/>
    </row>
    <row r="22" spans="1:5" ht="15" customHeight="1" x14ac:dyDescent="0.25">
      <c r="A22" s="57"/>
      <c r="B22" s="72" t="s">
        <v>42</v>
      </c>
      <c r="C22" s="68">
        <v>0</v>
      </c>
      <c r="D22" s="73" t="s">
        <v>31</v>
      </c>
      <c r="E22" s="57"/>
    </row>
    <row r="23" spans="1:5" ht="15" customHeight="1" x14ac:dyDescent="0.25">
      <c r="A23" s="57"/>
      <c r="B23" s="59" t="s">
        <v>136</v>
      </c>
      <c r="C23" s="78">
        <v>84541575.720873162</v>
      </c>
      <c r="D23" s="61" t="s">
        <v>31</v>
      </c>
      <c r="E23" s="57"/>
    </row>
    <row r="24" spans="1:5" ht="30" customHeight="1" x14ac:dyDescent="0.25">
      <c r="A24" s="57"/>
      <c r="B24" s="79" t="s">
        <v>137</v>
      </c>
      <c r="C24" s="79"/>
      <c r="D24" s="79"/>
      <c r="E24" s="57"/>
    </row>
    <row r="25" spans="1:5" ht="15" customHeight="1" x14ac:dyDescent="0.25">
      <c r="A25" s="57"/>
      <c r="B25" s="57"/>
      <c r="C25" s="57"/>
      <c r="D25" s="57"/>
      <c r="E25" s="57"/>
    </row>
    <row r="26" spans="1:5" ht="15" customHeight="1" x14ac:dyDescent="0.25"/>
  </sheetData>
  <sheetProtection algorithmName="SHA-512" hashValue="746PM6bjgNamhCp1Jtk6rhZOwJCO7cS3wpzo7vPrMF/mXrKabRhivCoNiYkGqVoIrtbj2hsURKQRiLLOwdAZUw==" saltValue="HgrK7JxA+Z3yt+tXyBgS8w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80"/>
      <c r="C1" s="80"/>
      <c r="D1" s="80"/>
      <c r="E1" s="11"/>
    </row>
    <row r="2" spans="1:5" ht="15" customHeight="1" x14ac:dyDescent="0.25">
      <c r="A2" s="11"/>
      <c r="B2" s="80"/>
      <c r="C2" s="80"/>
      <c r="D2" s="80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81"/>
      <c r="C6" s="81"/>
      <c r="D6" s="81"/>
      <c r="E6" s="11"/>
    </row>
    <row r="7" spans="1:5" ht="15" customHeight="1" x14ac:dyDescent="0.25">
      <c r="A7" s="11"/>
      <c r="B7" s="82"/>
      <c r="C7" s="11"/>
      <c r="D7" s="11"/>
      <c r="E7" s="11"/>
    </row>
    <row r="8" spans="1:5" ht="14.25" customHeight="1" x14ac:dyDescent="0.25">
      <c r="A8" s="11"/>
      <c r="B8" s="83" t="s">
        <v>88</v>
      </c>
      <c r="C8" s="84"/>
      <c r="D8" s="85"/>
      <c r="E8" s="11"/>
    </row>
    <row r="9" spans="1:5" ht="15" customHeight="1" x14ac:dyDescent="0.25">
      <c r="A9" s="11"/>
      <c r="B9" s="52" t="s">
        <v>89</v>
      </c>
      <c r="C9" s="2">
        <v>20980151.156164907</v>
      </c>
      <c r="D9" s="46" t="s">
        <v>31</v>
      </c>
      <c r="E9" s="11"/>
    </row>
    <row r="10" spans="1:5" ht="15" customHeight="1" x14ac:dyDescent="0.25">
      <c r="A10" s="11"/>
      <c r="B10" s="86" t="s">
        <v>90</v>
      </c>
      <c r="C10" s="3">
        <f>-'8. Nøgletal'!C19*C9</f>
        <v>-419603.02312329813</v>
      </c>
      <c r="D10" s="46" t="s">
        <v>31</v>
      </c>
      <c r="E10" s="11"/>
    </row>
    <row r="11" spans="1:5" ht="15" customHeight="1" x14ac:dyDescent="0.25">
      <c r="A11" s="11"/>
      <c r="B11" s="86" t="s">
        <v>91</v>
      </c>
      <c r="C11" s="2">
        <f>('5.2. Varige tillæg'!C18)*(1+'8. Nøgletal'!C9)*(1-'8. Nøgletal'!C19)+'5.6 Anlægsprojekter'!C12-'6. Bortfald'!C12+'7. Tilknyttet virksomhed'!C12</f>
        <v>856078.48618599994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21416626.619227611</v>
      </c>
      <c r="D12" s="46" t="s">
        <v>31</v>
      </c>
      <c r="E12" s="11"/>
    </row>
    <row r="13" spans="1:5" ht="15" customHeight="1" x14ac:dyDescent="0.25">
      <c r="A13" s="11"/>
      <c r="B13" s="87" t="s">
        <v>93</v>
      </c>
      <c r="C13" s="88">
        <f>-C12*'8. Nøgletal'!C19</f>
        <v>-428332.53238455224</v>
      </c>
      <c r="D13" s="89" t="s">
        <v>31</v>
      </c>
      <c r="E13" s="90"/>
    </row>
    <row r="14" spans="1:5" ht="15" customHeight="1" x14ac:dyDescent="0.25">
      <c r="A14" s="11"/>
      <c r="B14" s="83" t="s">
        <v>94</v>
      </c>
      <c r="C14" s="84"/>
      <c r="D14" s="85"/>
      <c r="E14" s="11"/>
    </row>
    <row r="15" spans="1:5" ht="15" customHeight="1" x14ac:dyDescent="0.25">
      <c r="A15" s="11"/>
      <c r="B15" s="44" t="s">
        <v>46</v>
      </c>
      <c r="C15" s="3">
        <v>65561598.660675533</v>
      </c>
      <c r="D15" s="46" t="s">
        <v>31</v>
      </c>
      <c r="E15" s="11"/>
    </row>
    <row r="16" spans="1:5" ht="15" customHeight="1" x14ac:dyDescent="0.25">
      <c r="A16" s="11"/>
      <c r="B16" s="86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6" t="s">
        <v>95</v>
      </c>
      <c r="C17" s="2">
        <f>('5.2. Varige tillæg'!E18)*(1+'8. Nøgletal'!C9)*(1-'8. Nøgletal'!C14)+'5.6 Anlægsprojekter'!E12-'6. Bortfald'!E12+'7. Tilknyttet virksomhed'!E12</f>
        <v>482481.04809999996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66044079.708775535</v>
      </c>
      <c r="D18" s="46" t="s">
        <v>31</v>
      </c>
      <c r="E18" s="11"/>
    </row>
    <row r="19" spans="1:5" ht="15" customHeight="1" x14ac:dyDescent="0.25">
      <c r="A19" s="11"/>
      <c r="B19" s="87" t="s">
        <v>97</v>
      </c>
      <c r="C19" s="88">
        <f>-C18*'8. Nøgletal'!C15</f>
        <v>0</v>
      </c>
      <c r="D19" s="89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-428332.53238455224</v>
      </c>
      <c r="D20" s="27" t="s">
        <v>31</v>
      </c>
      <c r="E20" s="11"/>
    </row>
    <row r="21" spans="1:5" ht="39.950000000000003" customHeight="1" x14ac:dyDescent="0.25">
      <c r="A21" s="11"/>
      <c r="B21" s="91" t="s">
        <v>125</v>
      </c>
      <c r="C21" s="92"/>
      <c r="D21" s="93"/>
      <c r="E21" s="90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84RhecMcJAoRTFBe4oiUVt4xIeDK9zDGyGyigBjWOYYQ78dZsApXJ01bdcrrmkgDFvxrqrLzXnIn5/LmKXnnhA==" saltValue="kIHPxgtxGVgvQbeXiC1xMg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4" t="s">
        <v>99</v>
      </c>
      <c r="C8" s="95"/>
      <c r="D8" s="96"/>
      <c r="E8" s="11"/>
    </row>
    <row r="9" spans="1:5" ht="15" customHeight="1" x14ac:dyDescent="0.25">
      <c r="A9" s="11"/>
      <c r="B9" s="97" t="s">
        <v>138</v>
      </c>
      <c r="C9" s="33">
        <f>'5.1.a. § 10-tillæg'!E9</f>
        <v>7176.3364698100049</v>
      </c>
      <c r="D9" s="46" t="s">
        <v>31</v>
      </c>
      <c r="E9" s="11"/>
    </row>
    <row r="10" spans="1:5" ht="15" customHeight="1" x14ac:dyDescent="0.25">
      <c r="A10" s="11"/>
      <c r="B10" s="97" t="s">
        <v>139</v>
      </c>
      <c r="C10" s="33">
        <f>'5.1.a. § 10-tillæg'!E10</f>
        <v>0</v>
      </c>
      <c r="D10" s="46" t="s">
        <v>31</v>
      </c>
      <c r="E10" s="11"/>
    </row>
    <row r="11" spans="1:5" ht="15" customHeight="1" x14ac:dyDescent="0.25">
      <c r="A11" s="11"/>
      <c r="B11" s="97" t="s">
        <v>140</v>
      </c>
      <c r="C11" s="33">
        <f>'5.1.a. § 10-tillæg'!E11</f>
        <v>0</v>
      </c>
      <c r="D11" s="46" t="s">
        <v>31</v>
      </c>
      <c r="E11" s="11"/>
    </row>
    <row r="12" spans="1:5" ht="15" customHeight="1" x14ac:dyDescent="0.25">
      <c r="A12" s="11"/>
      <c r="B12" s="97"/>
      <c r="C12" s="98"/>
      <c r="D12" s="46" t="s">
        <v>31</v>
      </c>
      <c r="E12" s="11"/>
    </row>
    <row r="13" spans="1:5" ht="15" customHeight="1" x14ac:dyDescent="0.25">
      <c r="A13" s="11"/>
      <c r="B13" s="99"/>
      <c r="C13" s="98"/>
      <c r="D13" s="46" t="s">
        <v>31</v>
      </c>
      <c r="E13" s="11"/>
    </row>
    <row r="14" spans="1:5" ht="15" customHeight="1" x14ac:dyDescent="0.25">
      <c r="A14" s="11"/>
      <c r="B14" s="99"/>
      <c r="C14" s="98"/>
      <c r="D14" s="46" t="s">
        <v>31</v>
      </c>
      <c r="E14" s="11"/>
    </row>
    <row r="15" spans="1:5" ht="15" customHeight="1" x14ac:dyDescent="0.25">
      <c r="A15" s="11"/>
      <c r="B15" s="99"/>
      <c r="C15" s="98"/>
      <c r="D15" s="46" t="s">
        <v>31</v>
      </c>
      <c r="E15" s="11"/>
    </row>
    <row r="16" spans="1:5" ht="15" customHeight="1" x14ac:dyDescent="0.25">
      <c r="A16" s="11"/>
      <c r="B16" s="99"/>
      <c r="C16" s="98"/>
      <c r="D16" s="46" t="s">
        <v>31</v>
      </c>
      <c r="E16" s="11"/>
    </row>
    <row r="17" spans="1:5" ht="15" customHeight="1" x14ac:dyDescent="0.25">
      <c r="A17" s="11"/>
      <c r="B17" s="99"/>
      <c r="C17" s="98"/>
      <c r="D17" s="46" t="s">
        <v>31</v>
      </c>
      <c r="E17" s="11"/>
    </row>
    <row r="18" spans="1:5" ht="15" customHeight="1" x14ac:dyDescent="0.25">
      <c r="A18" s="11"/>
      <c r="B18" s="99"/>
      <c r="C18" s="98"/>
      <c r="D18" s="46" t="s">
        <v>31</v>
      </c>
      <c r="E18" s="11"/>
    </row>
    <row r="19" spans="1:5" ht="15" customHeight="1" x14ac:dyDescent="0.25">
      <c r="A19" s="11"/>
      <c r="B19" s="99"/>
      <c r="C19" s="98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100">
        <f>SUM(C9:C19)</f>
        <v>7176.3364698100049</v>
      </c>
      <c r="D20" s="101" t="s">
        <v>31</v>
      </c>
      <c r="E20" s="11"/>
    </row>
    <row r="21" spans="1:5" ht="15" customHeight="1" x14ac:dyDescent="0.25">
      <c r="A21" s="11"/>
      <c r="B21" s="102"/>
      <c r="C21" s="103"/>
      <c r="D21" s="103"/>
      <c r="E21" s="11"/>
    </row>
    <row r="22" spans="1:5" ht="15" customHeight="1" x14ac:dyDescent="0.25">
      <c r="A22" s="11"/>
      <c r="B22" s="83" t="s">
        <v>39</v>
      </c>
      <c r="C22" s="84"/>
      <c r="D22" s="85"/>
      <c r="E22" s="11"/>
    </row>
    <row r="23" spans="1:5" ht="15" customHeight="1" x14ac:dyDescent="0.25">
      <c r="A23" s="11"/>
      <c r="B23" s="104" t="s">
        <v>49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104" t="s">
        <v>50</v>
      </c>
      <c r="C24" s="33">
        <v>0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100">
        <f>SUM(C23:C24)</f>
        <v>0</v>
      </c>
      <c r="D25" s="101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jVD0XsNxaqtRrMUSqfHABQIyge1PUaq9hZZhINtRNHCCfcJYTLz+zIeSBYbmE/LKKjLo4qpvCq8EdYQndxiqQA==" saltValue="ucc/xZ6REwy5IzDwMFxmw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42578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5" t="s">
        <v>126</v>
      </c>
      <c r="C8" s="106" t="s">
        <v>101</v>
      </c>
      <c r="D8" s="107" t="s">
        <v>102</v>
      </c>
      <c r="E8" s="107" t="s">
        <v>103</v>
      </c>
      <c r="F8" s="27"/>
      <c r="G8" s="11"/>
    </row>
    <row r="9" spans="1:7" ht="15" customHeight="1" x14ac:dyDescent="0.25">
      <c r="A9" s="11"/>
      <c r="B9" s="97" t="s">
        <v>138</v>
      </c>
      <c r="C9" s="33">
        <v>85332.663530189995</v>
      </c>
      <c r="D9" s="33">
        <v>92509</v>
      </c>
      <c r="E9" s="33">
        <f>MAX(D9-C9,0)</f>
        <v>7176.3364698100049</v>
      </c>
      <c r="F9" s="46" t="s">
        <v>31</v>
      </c>
      <c r="G9" s="11"/>
    </row>
    <row r="10" spans="1:7" ht="15" customHeight="1" x14ac:dyDescent="0.25">
      <c r="A10" s="11"/>
      <c r="B10" s="97" t="s">
        <v>139</v>
      </c>
      <c r="C10" s="33">
        <v>143126.15445289001</v>
      </c>
      <c r="D10" s="33">
        <v>78133</v>
      </c>
      <c r="E10" s="33">
        <f t="shared" ref="E10:E19" si="0">MAX(D10-C10,0)</f>
        <v>0</v>
      </c>
      <c r="F10" s="46" t="s">
        <v>31</v>
      </c>
      <c r="G10" s="11"/>
    </row>
    <row r="11" spans="1:7" ht="15" customHeight="1" x14ac:dyDescent="0.25">
      <c r="A11" s="11"/>
      <c r="B11" s="97" t="s">
        <v>140</v>
      </c>
      <c r="C11" s="33">
        <v>678298.65577899001</v>
      </c>
      <c r="D11" s="33">
        <v>419778</v>
      </c>
      <c r="E11" s="33">
        <f t="shared" si="0"/>
        <v>0</v>
      </c>
      <c r="F11" s="46" t="s">
        <v>31</v>
      </c>
      <c r="G11" s="11"/>
    </row>
    <row r="12" spans="1:7" ht="15" hidden="1" customHeight="1" x14ac:dyDescent="0.25">
      <c r="A12" s="11"/>
      <c r="B12" s="97"/>
      <c r="C12" s="33"/>
      <c r="D12" s="33"/>
      <c r="E12" s="33">
        <f t="shared" si="0"/>
        <v>0</v>
      </c>
      <c r="F12" s="46" t="s">
        <v>31</v>
      </c>
      <c r="G12" s="11"/>
    </row>
    <row r="13" spans="1:7" ht="15" hidden="1" customHeight="1" x14ac:dyDescent="0.25">
      <c r="A13" s="11"/>
      <c r="B13" s="99"/>
      <c r="C13" s="33"/>
      <c r="D13" s="33"/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9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9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9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9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9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9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100"/>
      <c r="D20" s="100"/>
      <c r="E20" s="100"/>
      <c r="F20" s="101"/>
      <c r="G20" s="11"/>
    </row>
    <row r="21" spans="1:7" ht="39.75" customHeight="1" x14ac:dyDescent="0.25">
      <c r="A21" s="11"/>
      <c r="B21" s="49" t="s">
        <v>104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8"/>
      <c r="C22" s="103"/>
      <c r="D22" s="103"/>
      <c r="E22" s="103"/>
      <c r="F22" s="103"/>
      <c r="G22" s="11"/>
    </row>
    <row r="23" spans="1:7" ht="15" customHeight="1" x14ac:dyDescent="0.25">
      <c r="A23" s="11"/>
      <c r="B23" s="108"/>
      <c r="C23" s="103"/>
      <c r="D23" s="103"/>
      <c r="E23" s="103"/>
      <c r="F23" s="103"/>
      <c r="G23" s="11"/>
    </row>
  </sheetData>
  <sheetProtection algorithmName="SHA-512" hashValue="Um/q/iCThYHN3J5Wbc/BCSn2Z//nnpq0CpFmVmiizbnU0Ty7P8gTh5IjmIt8NtDI5ELtlqj8oOm0MA4EKirKqg==" saltValue="RrN2Plw/hh2MoBYZKMINUQ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149</v>
      </c>
      <c r="C10" s="33">
        <v>273069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112" t="s">
        <v>150</v>
      </c>
      <c r="C11" s="33">
        <v>118617</v>
      </c>
      <c r="D11" s="46" t="s">
        <v>31</v>
      </c>
      <c r="E11" s="33">
        <v>0</v>
      </c>
      <c r="F11" s="46" t="s">
        <v>31</v>
      </c>
      <c r="G11" s="11"/>
    </row>
    <row r="12" spans="1:7" ht="15" customHeight="1" x14ac:dyDescent="0.25">
      <c r="A12" s="11"/>
      <c r="B12" s="112" t="s">
        <v>151</v>
      </c>
      <c r="C12" s="33">
        <v>0</v>
      </c>
      <c r="D12" s="46" t="s">
        <v>31</v>
      </c>
      <c r="E12" s="33">
        <v>39530</v>
      </c>
      <c r="F12" s="46" t="s">
        <v>31</v>
      </c>
      <c r="G12" s="11"/>
    </row>
    <row r="13" spans="1:7" ht="15" customHeight="1" x14ac:dyDescent="0.25">
      <c r="A13" s="11"/>
      <c r="B13" s="112" t="s">
        <v>152</v>
      </c>
      <c r="C13" s="33">
        <v>0</v>
      </c>
      <c r="D13" s="46" t="s">
        <v>31</v>
      </c>
      <c r="E13" s="33">
        <v>124392</v>
      </c>
      <c r="F13" s="46" t="s">
        <v>31</v>
      </c>
      <c r="G13" s="11"/>
    </row>
    <row r="14" spans="1:7" ht="15" customHeight="1" x14ac:dyDescent="0.25">
      <c r="A14" s="11"/>
      <c r="B14" s="112" t="s">
        <v>153</v>
      </c>
      <c r="C14" s="33">
        <v>0</v>
      </c>
      <c r="D14" s="46" t="s">
        <v>31</v>
      </c>
      <c r="E14" s="33">
        <v>55687</v>
      </c>
      <c r="F14" s="46" t="s">
        <v>31</v>
      </c>
      <c r="G14" s="11"/>
    </row>
    <row r="15" spans="1:7" ht="15" customHeight="1" x14ac:dyDescent="0.25">
      <c r="A15" s="11"/>
      <c r="B15" s="112" t="s">
        <v>154</v>
      </c>
      <c r="C15" s="33">
        <v>18935</v>
      </c>
      <c r="D15" s="46" t="s">
        <v>31</v>
      </c>
      <c r="E15" s="33">
        <v>179837</v>
      </c>
      <c r="F15" s="46" t="s">
        <v>31</v>
      </c>
      <c r="G15" s="11"/>
    </row>
    <row r="16" spans="1:7" ht="15" customHeight="1" x14ac:dyDescent="0.25">
      <c r="A16" s="11"/>
      <c r="B16" s="112" t="s">
        <v>155</v>
      </c>
      <c r="C16" s="33">
        <v>36070</v>
      </c>
      <c r="D16" s="46" t="s">
        <v>31</v>
      </c>
      <c r="E16" s="33">
        <v>69483</v>
      </c>
      <c r="F16" s="46" t="s">
        <v>31</v>
      </c>
      <c r="G16" s="11"/>
    </row>
    <row r="17" spans="1:7" ht="15" customHeight="1" x14ac:dyDescent="0.25">
      <c r="A17" s="11"/>
      <c r="B17" s="112" t="s">
        <v>157</v>
      </c>
      <c r="C17" s="33">
        <v>402322</v>
      </c>
      <c r="D17" s="46" t="s">
        <v>31</v>
      </c>
      <c r="E17" s="33">
        <v>0</v>
      </c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100">
        <f>SUM(C10:C17)</f>
        <v>849013</v>
      </c>
      <c r="D18" s="101" t="s">
        <v>31</v>
      </c>
      <c r="E18" s="100">
        <f>SUM(E10:E17)</f>
        <v>468929</v>
      </c>
      <c r="F18" s="101" t="s">
        <v>31</v>
      </c>
      <c r="G18" s="11"/>
    </row>
    <row r="19" spans="1:7" ht="15" customHeight="1" x14ac:dyDescent="0.25">
      <c r="A19" s="11"/>
      <c r="B19" s="112" t="s">
        <v>35</v>
      </c>
      <c r="C19" s="33">
        <f>-C18*'8. Nøgletal'!C23</f>
        <v>0</v>
      </c>
      <c r="D19" s="46" t="s">
        <v>31</v>
      </c>
      <c r="E19" s="33">
        <f>-E18*'8. Nøgletal'!C23</f>
        <v>0</v>
      </c>
      <c r="F19" s="46" t="s">
        <v>31</v>
      </c>
      <c r="G19" s="11"/>
    </row>
    <row r="20" spans="1:7" ht="15" customHeight="1" x14ac:dyDescent="0.25">
      <c r="A20" s="11"/>
      <c r="B20" s="112" t="s">
        <v>36</v>
      </c>
      <c r="C20" s="33">
        <f>-C18*'8. Nøgletal'!C19</f>
        <v>-16980.260000000002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2" t="s">
        <v>37</v>
      </c>
      <c r="C21" s="33">
        <f>SUM(C18:C20)*'8. Nøgletal'!C9</f>
        <v>24045.746186</v>
      </c>
      <c r="D21" s="46" t="s">
        <v>31</v>
      </c>
      <c r="E21" s="33">
        <f>SUM(E18:E20)*'8. Nøgletal'!C9</f>
        <v>13552.0481</v>
      </c>
      <c r="F21" s="46" t="s">
        <v>31</v>
      </c>
      <c r="G21" s="11"/>
    </row>
    <row r="22" spans="1:7" ht="26.25" customHeight="1" x14ac:dyDescent="0.25">
      <c r="A22" s="11"/>
      <c r="B22" s="105" t="s">
        <v>106</v>
      </c>
      <c r="C22" s="100">
        <f>SUM(C18:C21)</f>
        <v>856078.48618599994</v>
      </c>
      <c r="D22" s="101" t="s">
        <v>31</v>
      </c>
      <c r="E22" s="100">
        <f>SUM(E18:E21)</f>
        <v>482481.04810000001</v>
      </c>
      <c r="F22" s="101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+Im/KamBURAl6BoFr+wg4AuDRReuMxH4bT1ZovJ1o/gn5JGL/P6hSmePl0YnM5GESRJDTZe6wiqLSyngo1etEg==" saltValue="3uXmK8WRjrOF0ebxo3VXMQ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18</v>
      </c>
      <c r="C8" s="84"/>
      <c r="D8" s="84"/>
      <c r="E8" s="84"/>
      <c r="F8" s="85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156</v>
      </c>
      <c r="C10" s="33">
        <v>372314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112" t="s">
        <v>157</v>
      </c>
      <c r="C11" s="33">
        <v>4023222</v>
      </c>
      <c r="D11" s="46" t="s">
        <v>31</v>
      </c>
      <c r="E11" s="33">
        <v>0</v>
      </c>
      <c r="F11" s="46" t="s">
        <v>31</v>
      </c>
      <c r="G11" s="11"/>
    </row>
    <row r="12" spans="1:7" ht="15" customHeight="1" x14ac:dyDescent="0.25">
      <c r="A12" s="11"/>
      <c r="B12" s="25" t="s">
        <v>107</v>
      </c>
      <c r="C12" s="100">
        <f>SUM(C10:C11)</f>
        <v>4395536</v>
      </c>
      <c r="D12" s="101" t="s">
        <v>31</v>
      </c>
      <c r="E12" s="100">
        <f>SUM(E10:E11)</f>
        <v>0</v>
      </c>
      <c r="F12" s="101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b7DmhyPCeF+H4aU9FGcgxG6g2TNBeTtaOo9Kt+I0wnIqYSvhMkGMOXgzzZGw9M7saxUUwdOwksvKLOV67ueHbA==" saltValue="C89m2Nqz7t5eXfOIR9Uo0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2026-08-20T12:21:22Z</dcterms:modified>
</cp:coreProperties>
</file>