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Novafos Spildevand Rudersdal AS (S081)\ØR2027\"/>
    </mc:Choice>
  </mc:AlternateContent>
  <xr:revisionPtr revIDLastSave="0" documentId="13_ncr:1_{67BBCD59-C34F-401F-A65F-8FD96CA2CEFC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10-tillæg'!$A$1:$E$26</definedName>
    <definedName name="BlåBlok_51">'5.1.a. § 10-tillæg'!$A$1:$G$23</definedName>
    <definedName name="BlåBlok_52">'5.2. Varige tillæg'!$A$1:$G$29</definedName>
    <definedName name="BlåBlok_53">'5.3. Engangstillæg'!$A$1:$G$23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Engangstillæg'!$B$8:$F$21</definedName>
    <definedName name="EngTillæg_Tabel_Værdi">'5.3. Engangstillæg'!$B$21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10-tillæg'!$B$9:$B$13</definedName>
    <definedName name="PG10Tillæg_K_Tabel">'5.1. § 10-tillæg'!$B$8:$D$19</definedName>
    <definedName name="PG10Tillæg_K_Tabel_Total">'5.1. § 10-tillæg'!$B$19</definedName>
    <definedName name="PG10Tillæg_ØR_Tabel">'5.1. § 10-tillæg'!$B$21:$D$24</definedName>
    <definedName name="PG10Tillæg_ØR_Tabel_SletDrik">'5.1. § 10-tillæg'!$B$22:$D$22</definedName>
    <definedName name="PG10Tillæg_ØR_Tabel_Total">'5.1. § 10-tillæg'!$B$24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10-tillæg'!$A$1:$E$26</definedName>
    <definedName name="_xlnm.Print_Area" localSheetId="6">'5.1.a. § 10-tillæg'!$A$1:$G$23</definedName>
    <definedName name="_xlnm.Print_Area" localSheetId="7">'5.2. Varige tillæg'!$A$1:$G$29</definedName>
    <definedName name="_xlnm.Print_Area" localSheetId="8">'5.3. Engangstillæg'!$A$1:$G$23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tillæg'!$B$8:$F$27</definedName>
    <definedName name="VarigeTillæg_Tabel_KS">'5.2. Varige tillæg'!$B$25</definedName>
    <definedName name="VarigeTillæg_Tabel_SletSmå">'5.2. Varige tillæg'!$B$24:$F$24</definedName>
    <definedName name="VarigeTillæg_Tabel_Værdi">'5.2. Varige tillæg'!$B$23</definedName>
    <definedName name="VarigeTillæg_Tabel_Værdi_korr">'5.2. Varige tillæg'!$B$27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10" l="1"/>
  <c r="C21" i="10"/>
  <c r="C23" i="4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23" i="9"/>
  <c r="E24" i="9" s="1"/>
  <c r="C23" i="9"/>
  <c r="C25" i="9" s="1"/>
  <c r="E19" i="8"/>
  <c r="E18" i="8"/>
  <c r="E17" i="8"/>
  <c r="E16" i="8"/>
  <c r="E15" i="8"/>
  <c r="E14" i="8"/>
  <c r="E13" i="8"/>
  <c r="C13" i="7" s="1"/>
  <c r="E12" i="8"/>
  <c r="C12" i="7" s="1"/>
  <c r="E11" i="8"/>
  <c r="C11" i="7" s="1"/>
  <c r="E10" i="8"/>
  <c r="E9" i="8"/>
  <c r="C9" i="7" s="1"/>
  <c r="C24" i="7"/>
  <c r="C18" i="3" s="1"/>
  <c r="C16" i="6"/>
  <c r="C12" i="3" l="1"/>
  <c r="C12" i="11"/>
  <c r="C19" i="3" s="1"/>
  <c r="C13" i="3"/>
  <c r="C10" i="7"/>
  <c r="C19" i="7" s="1"/>
  <c r="C11" i="4" s="1"/>
  <c r="C12" i="4" s="1"/>
  <c r="C15" i="4" s="1"/>
  <c r="C19" i="4" s="1"/>
  <c r="C24" i="4" s="1"/>
  <c r="C16" i="12"/>
  <c r="C20" i="3" s="1"/>
  <c r="C24" i="9"/>
  <c r="C26" i="9" s="1"/>
  <c r="C27" i="9" s="1"/>
  <c r="E25" i="9"/>
  <c r="E26" i="9" s="1"/>
  <c r="E27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<sst xmlns="http://schemas.openxmlformats.org/spreadsheetml/2006/main" count="380" uniqueCount="165">
  <si>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</si>
  <si>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</si>
  <si>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</si>
  <si>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</si>
  <si>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</si>
  <si>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</si>
  <si>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</si>
  <si>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</si>
  <si>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</si>
  <si>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</si>
  <si>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</si>
  <si>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</si>
  <si>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</si>
  <si>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</si>
  <si>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</si>
  <si>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</si>
  <si>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</si>
  <si>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</si>
  <si>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</si>
  <si>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</si>
  <si>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</si>
  <si>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</si>
  <si>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</si>
  <si>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</si>
  <si>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</si>
  <si>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</si>
  <si>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</si>
  <si>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</si>
  <si>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</si>
  <si>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</si>
  <si>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</si>
  <si>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</si>
  <si>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</si>
  <si>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</si>
  <si>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</si>
  <si>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</si>
  <si>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</si>
  <si>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</si>
  <si>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</si>
  <si>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</si>
  <si>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</si>
  <si>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</si>
  <si>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</si>
  <si>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</si>
  <si>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</si>
  <si>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</si>
  <si>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</si>
  <si>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</si>
  <si>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</si>
  <si>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</si>
  <si>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</si>
  <si>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</si>
  <si>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</si>
  <si>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</si>
  <si>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</si>
  <si>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</si>
  <si>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</si>
  <si>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</si>
  <si>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</si>
  <si>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</si>
  <si>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</si>
  <si>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</si>
  <si>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</si>
  <si>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</si>
  <si>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</si>
  <si>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</si>
  <si>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</si>
  <si>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</si>
  <si>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</si>
  <si>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</si>
  <si>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</si>
  <si>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</si>
  <si>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</si>
  <si>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</si>
  <si>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</si>
  <si>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</si>
  <si>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</si>
  <si>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</si>
  <si>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</si>
  <si>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</si>
  <si>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</si>
  <si>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</si>
  <si>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</si>
  <si>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</si>
  <si>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</si>
  <si>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</si>
  <si>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</si>
  <si>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</si>
  <si>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</si>
  <si>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</si>
  <si>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</si>
  <si>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</si>
  <si>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</si>
  <si>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</si>
  <si>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</si>
  <si>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</si>
  <si>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</si>
  <si>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</si>
  <si>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</si>
  <si>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</si>
  <si>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</si>
  <si>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</si>
  <si>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</si>
  <si>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</si>
  <si>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</si>
  <si>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</si>
  <si>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</si>
  <si>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</si>
  <si>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</si>
  <si>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</si>
  <si>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</si>
  <si>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</si>
  <si>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</si>
  <si>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</si>
  <si>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</si>
  <si>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</si>
  <si>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</si>
  <si>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</si>
  <si>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</si>
  <si>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</si>
  <si>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</si>
  <si>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</si>
  <si>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</si>
  <si>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</si>
  <si>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</si>
  <si>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</si>
  <si>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</si>
  <si>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</si>
  <si>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</si>
  <si>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</si>
  <si>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</si>
  <si>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</si>
  <si>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</si>
  <si>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</si>
  <si>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</si>
  <si>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</si>
  <si>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</si>
  <si>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Spildevandsafgift</t>
  </si>
  <si>
    <t>Afgift Vandsektortilsynet</t>
  </si>
  <si>
    <t>Køb af ydelser og produkter fra andre vandselskaber reguleret af vandsektorloven</t>
  </si>
  <si>
    <t>Ejendomsskatter</t>
  </si>
  <si>
    <t>Tjenestemandspensioner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</si>
  <si>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</si>
  <si>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</si>
  <si>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</si>
  <si>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</si>
  <si>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</si>
  <si>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</si>
  <si>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</si>
  <si>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Gebyr til Miljøstyrelsen</t>
  </si>
  <si>
    <t>CSRD og Bæredygtighed</t>
  </si>
  <si>
    <t>Energiledelse</t>
  </si>
  <si>
    <t>Ignition</t>
  </si>
  <si>
    <t>Permanent renseanlæg Vejlesø</t>
  </si>
  <si>
    <t>Renter 2024</t>
  </si>
  <si>
    <t>Spildevandsplan</t>
  </si>
  <si>
    <t>Strømpeforing</t>
  </si>
  <si>
    <t>Viggo Jarlsvej kloaksystem</t>
  </si>
  <si>
    <t>Lupinkrogen afslutning</t>
  </si>
  <si>
    <t>Bistrupvej 137</t>
  </si>
  <si>
    <t>Stiketableringer</t>
  </si>
  <si>
    <t>Støjskærm på Helsingørmotorvej</t>
  </si>
  <si>
    <t>Note: En positiv saldo på differencekontoen angiver, at I (vandselskabet) har takstmidler til gode hos forbrugerne. En negativ saldo angiver omvendt, at forbrugerne har takstmidler til gode hos jer.</t>
  </si>
  <si>
    <t>Økonomisk ramme for 2026</t>
  </si>
  <si>
    <t xml:space="preserve">CSRD og Bæredygtighed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</si>
</sst>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jv52/tJi95c3lF7IsgZ/2NR6CUsni4+X6YBZ9bigWSwZfsoltcfy+LuJCTs16iSp2+9pmvLDLIhI8Bblg0vHzg==" saltValue="1XosQukm2reQxFojl1SkCw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78528933.315318972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tillæg'!C27+'5.2. Varige tillæg'!E27</f>
        <v>2134748.5838400805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-980071.84392355673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-482354.99615611631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2288916.2712073945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81490171.330286786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10-tillæg'!C24</f>
        <v>290617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customHeight="1" x14ac:dyDescent="0.25">
      <c r="A20" s="11"/>
      <c r="B20" s="28" t="s">
        <v>22</v>
      </c>
      <c r="C20" s="34">
        <f>'5.5. Korr. af ØR2025'!C16</f>
        <v>8317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81789105.330286786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lPDzNTZy/MAatuAtJwjbTAKSl8z4g+Qhut1UvrFllUVCG52qbyK/Af+PHIS1xZuvPXciPlCNVDi3SpPXylAeNw==" saltValue="eH8dU/JIkt1G6cdbaGX6Sw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74.140625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94598077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374033.79619199998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10-tillæg'!C19+'5.2. Varige tillæg'!C23+'5.2. Varige tillæg'!E23+'5.3. Engangstillæg'!C21+'5.3. Engangstillæg'!E21</f>
        <v>5951520.1755762193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100923630.97176823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93869456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7054174.9717682302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9765648</v>
      </c>
      <c r="D18" s="46" t="s">
        <v>31</v>
      </c>
      <c r="E18" s="11"/>
    </row>
    <row r="19" spans="1:5" ht="15" customHeight="1" x14ac:dyDescent="0.25">
      <c r="A19" s="11"/>
      <c r="B19" s="25" t="s">
        <v>143</v>
      </c>
      <c r="C19" s="41">
        <f>C15+C18</f>
        <v>16819822.97176823</v>
      </c>
      <c r="D19" s="27" t="s">
        <v>31</v>
      </c>
      <c r="E19" s="11"/>
    </row>
    <row r="20" spans="1:5" ht="29.25" customHeight="1" x14ac:dyDescent="0.25">
      <c r="A20" s="11"/>
      <c r="B20" s="49" t="s">
        <v>162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144</v>
      </c>
      <c r="C22" s="26"/>
      <c r="D22" s="27"/>
      <c r="E22" s="11"/>
    </row>
    <row r="23" spans="1:5" ht="15" customHeight="1" x14ac:dyDescent="0.25">
      <c r="A23" s="11"/>
      <c r="B23" s="52" t="s">
        <v>145</v>
      </c>
      <c r="C23" s="53">
        <f>100*9765648/(82103092+2966228)</f>
        <v>11.479635666536421</v>
      </c>
      <c r="D23" s="46" t="s">
        <v>146</v>
      </c>
      <c r="E23" s="11"/>
    </row>
    <row r="24" spans="1:5" ht="15" customHeight="1" x14ac:dyDescent="0.25">
      <c r="A24" s="11"/>
      <c r="B24" s="52" t="s">
        <v>147</v>
      </c>
      <c r="C24" s="53">
        <f>C19/C12*100</f>
        <v>16.665891634906899</v>
      </c>
      <c r="D24" s="46" t="s">
        <v>146</v>
      </c>
      <c r="E24" s="11"/>
    </row>
    <row r="25" spans="1:5" ht="56.25" customHeight="1" x14ac:dyDescent="0.25">
      <c r="A25" s="11"/>
      <c r="B25" s="54" t="s">
        <v>148</v>
      </c>
      <c r="C25" s="55"/>
      <c r="D25" s="56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CjtI7cSfm/ILeDdgqgBNphac0x6nknoX2lie79qDwLxAlY4q/lUXDLAM/EU5qDjUUJaCezHEhlIGqGGZb4clYg==" saltValue="UssoC4CW4DQggt9oIyy6MA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87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135</v>
      </c>
      <c r="C8" s="60"/>
      <c r="D8" s="61"/>
      <c r="E8" s="57"/>
    </row>
    <row r="9" spans="1:5" ht="15" customHeight="1" x14ac:dyDescent="0.25">
      <c r="A9" s="57"/>
      <c r="B9" s="62" t="s">
        <v>122</v>
      </c>
      <c r="C9" s="63">
        <v>77369158.408918634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374033.79619199998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0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0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-944587.6005538553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-475411.56799446646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2205740.2787566511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78528933.315318972</v>
      </c>
      <c r="D17" s="71" t="s">
        <v>31</v>
      </c>
      <c r="E17" s="57"/>
    </row>
    <row r="18" spans="1:5" ht="15" customHeight="1" x14ac:dyDescent="0.25">
      <c r="A18" s="57"/>
      <c r="B18" s="72" t="s">
        <v>123</v>
      </c>
      <c r="C18" s="68">
        <v>507446</v>
      </c>
      <c r="D18" s="73" t="s">
        <v>31</v>
      </c>
      <c r="E18" s="57"/>
    </row>
    <row r="19" spans="1:5" ht="27" customHeight="1" x14ac:dyDescent="0.25">
      <c r="A19" s="57"/>
      <c r="B19" s="74" t="s">
        <v>40</v>
      </c>
      <c r="C19" s="68">
        <v>0</v>
      </c>
      <c r="D19" s="73" t="s">
        <v>31</v>
      </c>
      <c r="E19" s="57"/>
    </row>
    <row r="20" spans="1:5" ht="15" customHeight="1" x14ac:dyDescent="0.25">
      <c r="A20" s="57"/>
      <c r="B20" s="75" t="s">
        <v>41</v>
      </c>
      <c r="C20" s="76">
        <v>0</v>
      </c>
      <c r="D20" s="77" t="s">
        <v>31</v>
      </c>
      <c r="E20" s="57"/>
    </row>
    <row r="21" spans="1:5" ht="15" customHeight="1" x14ac:dyDescent="0.25">
      <c r="A21" s="57"/>
      <c r="B21" s="62" t="s">
        <v>124</v>
      </c>
      <c r="C21" s="68">
        <v>8317</v>
      </c>
      <c r="D21" s="73" t="s">
        <v>31</v>
      </c>
      <c r="E21" s="57"/>
    </row>
    <row r="22" spans="1:5" ht="15" customHeight="1" x14ac:dyDescent="0.25">
      <c r="A22" s="57"/>
      <c r="B22" s="72" t="s">
        <v>42</v>
      </c>
      <c r="C22" s="68">
        <v>0</v>
      </c>
      <c r="D22" s="73" t="s">
        <v>31</v>
      </c>
      <c r="E22" s="57"/>
    </row>
    <row r="23" spans="1:5" ht="15" customHeight="1" x14ac:dyDescent="0.25">
      <c r="A23" s="57"/>
      <c r="B23" s="59" t="s">
        <v>163</v>
      </c>
      <c r="C23" s="78">
        <v>79044696.315318972</v>
      </c>
      <c r="D23" s="61" t="s">
        <v>31</v>
      </c>
      <c r="E23" s="57"/>
    </row>
    <row r="24" spans="1:5" ht="30" customHeight="1" x14ac:dyDescent="0.25">
      <c r="A24" s="57"/>
      <c r="B24" s="79" t="s">
        <v>136</v>
      </c>
      <c r="C24" s="79"/>
      <c r="D24" s="79"/>
      <c r="E24" s="57"/>
    </row>
    <row r="25" spans="1:5" ht="15" customHeight="1" x14ac:dyDescent="0.25">
      <c r="A25" s="57"/>
      <c r="B25" s="57"/>
      <c r="C25" s="57"/>
      <c r="D25" s="57"/>
      <c r="E25" s="57"/>
    </row>
    <row r="26" spans="1:5" ht="15" customHeight="1" x14ac:dyDescent="0.25"/>
  </sheetData>
  <sheetProtection algorithmName="SHA-512" hashValue="T0t5qwepKtNCIUWrjXTXRv+S3dcdLeACXJAlCcytl63gv/cHP63sS2xufZpPEFa81DtPRBI3FDZB5xkyiU0Rgg==" saltValue="KeMG2a59x05FQ0kcf2nceQ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0"/>
      <c r="C1" s="80"/>
      <c r="D1" s="80"/>
      <c r="E1" s="11"/>
    </row>
    <row r="2" spans="1:5" ht="15" customHeight="1" x14ac:dyDescent="0.25">
      <c r="A2" s="11"/>
      <c r="B2" s="80"/>
      <c r="C2" s="80"/>
      <c r="D2" s="80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1"/>
      <c r="C6" s="81"/>
      <c r="D6" s="81"/>
      <c r="E6" s="11"/>
    </row>
    <row r="7" spans="1:5" ht="15" customHeight="1" x14ac:dyDescent="0.25">
      <c r="A7" s="11"/>
      <c r="B7" s="82"/>
      <c r="C7" s="11"/>
      <c r="D7" s="11"/>
      <c r="E7" s="11"/>
    </row>
    <row r="8" spans="1:5" ht="14.25" customHeight="1" x14ac:dyDescent="0.25">
      <c r="A8" s="11"/>
      <c r="B8" s="83" t="s">
        <v>88</v>
      </c>
      <c r="C8" s="84"/>
      <c r="D8" s="85"/>
      <c r="E8" s="11"/>
    </row>
    <row r="9" spans="1:5" ht="15" customHeight="1" x14ac:dyDescent="0.25">
      <c r="A9" s="11"/>
      <c r="B9" s="52" t="s">
        <v>89</v>
      </c>
      <c r="C9" s="2">
        <v>24457548.115475319</v>
      </c>
      <c r="D9" s="46" t="s">
        <v>31</v>
      </c>
      <c r="E9" s="11"/>
    </row>
    <row r="10" spans="1:5" ht="15" customHeight="1" x14ac:dyDescent="0.25">
      <c r="A10" s="11"/>
      <c r="B10" s="86" t="s">
        <v>90</v>
      </c>
      <c r="C10" s="3">
        <f>-'8. Nøgletal'!C19*C9</f>
        <v>-489150.96230950637</v>
      </c>
      <c r="D10" s="46" t="s">
        <v>31</v>
      </c>
      <c r="E10" s="11"/>
    </row>
    <row r="11" spans="1:5" ht="15" customHeight="1" x14ac:dyDescent="0.25">
      <c r="A11" s="11"/>
      <c r="B11" s="86" t="s">
        <v>91</v>
      </c>
      <c r="C11" s="2">
        <f>('5.2. Varige tillæg'!C23)*(1+'8. Nøgletal'!C9)*(1-'8. Nøgletal'!C19)+'5.6 Anlægsprojekter'!C12-'6. Bortfald'!C12+'7. Tilknyttet virksomhed'!C12</f>
        <v>149352.65463999996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24117749.807805814</v>
      </c>
      <c r="D12" s="46" t="s">
        <v>31</v>
      </c>
      <c r="E12" s="11"/>
    </row>
    <row r="13" spans="1:5" ht="15" customHeight="1" x14ac:dyDescent="0.25">
      <c r="A13" s="11"/>
      <c r="B13" s="87" t="s">
        <v>93</v>
      </c>
      <c r="C13" s="88">
        <f>-C12*'8. Nøgletal'!C19</f>
        <v>-482354.99615611631</v>
      </c>
      <c r="D13" s="89" t="s">
        <v>31</v>
      </c>
      <c r="E13" s="90"/>
    </row>
    <row r="14" spans="1:5" ht="15" customHeight="1" x14ac:dyDescent="0.25">
      <c r="A14" s="11"/>
      <c r="B14" s="83" t="s">
        <v>94</v>
      </c>
      <c r="C14" s="84"/>
      <c r="D14" s="85"/>
      <c r="E14" s="11"/>
    </row>
    <row r="15" spans="1:5" ht="15" customHeight="1" x14ac:dyDescent="0.25">
      <c r="A15" s="11"/>
      <c r="B15" s="44" t="s">
        <v>46</v>
      </c>
      <c r="C15" s="3">
        <v>55758200.400181375</v>
      </c>
      <c r="D15" s="46" t="s">
        <v>31</v>
      </c>
      <c r="E15" s="11"/>
    </row>
    <row r="16" spans="1:5" ht="15" customHeight="1" x14ac:dyDescent="0.25">
      <c r="A16" s="11"/>
      <c r="B16" s="86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6" t="s">
        <v>95</v>
      </c>
      <c r="C17" s="2">
        <f>('5.2. Varige tillæg'!E23)*(1+'8. Nøgletal'!C9)*(1-'8. Nøgletal'!C14)+'5.6 Anlægsprojekter'!E12-'6. Bortfald'!E12+'7. Tilknyttet virksomhed'!E12</f>
        <v>2011689.8464999998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57769890.246681377</v>
      </c>
      <c r="D18" s="46" t="s">
        <v>31</v>
      </c>
      <c r="E18" s="11"/>
    </row>
    <row r="19" spans="1:5" ht="15" customHeight="1" x14ac:dyDescent="0.25">
      <c r="A19" s="11"/>
      <c r="B19" s="87" t="s">
        <v>97</v>
      </c>
      <c r="C19" s="88">
        <f>-C18*'8. Nøgletal'!C15</f>
        <v>0</v>
      </c>
      <c r="D19" s="89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-482354.99615611631</v>
      </c>
      <c r="D20" s="27" t="s">
        <v>31</v>
      </c>
      <c r="E20" s="11"/>
    </row>
    <row r="21" spans="1:5" ht="39.950000000000003" customHeight="1" x14ac:dyDescent="0.25">
      <c r="A21" s="11"/>
      <c r="B21" s="91" t="s">
        <v>125</v>
      </c>
      <c r="C21" s="92"/>
      <c r="D21" s="93"/>
      <c r="E21" s="90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7lREzXHn3Pb7bb82UccPnr8Og2evB7KVNt2hab5WCN7dCkHCzffxv3DHW9RalL8Yg74/PIRUw9GssRcHbo6PgA==" saltValue="bmYGU3skW/GjM3fSrVQIX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4" t="s">
        <v>99</v>
      </c>
      <c r="C8" s="95"/>
      <c r="D8" s="96"/>
      <c r="E8" s="11"/>
    </row>
    <row r="9" spans="1:5" ht="15" customHeight="1" x14ac:dyDescent="0.25">
      <c r="A9" s="11"/>
      <c r="B9" s="97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7" t="s">
        <v>138</v>
      </c>
      <c r="C10" s="33">
        <f>'5.1.a. § 10-tillæg'!E10</f>
        <v>5931.3479507599986</v>
      </c>
      <c r="D10" s="46" t="s">
        <v>31</v>
      </c>
      <c r="E10" s="11"/>
    </row>
    <row r="11" spans="1:5" ht="15" customHeight="1" x14ac:dyDescent="0.25">
      <c r="A11" s="11"/>
      <c r="B11" s="97" t="s">
        <v>139</v>
      </c>
      <c r="C11" s="33">
        <f>'5.1.a. § 10-tillæg'!E11</f>
        <v>2619279.9993628897</v>
      </c>
      <c r="D11" s="46" t="s">
        <v>31</v>
      </c>
      <c r="E11" s="11"/>
    </row>
    <row r="12" spans="1:5" ht="15" customHeight="1" x14ac:dyDescent="0.25">
      <c r="A12" s="11"/>
      <c r="B12" s="97" t="s">
        <v>140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8" t="s">
        <v>141</v>
      </c>
      <c r="C13" s="33">
        <f>'5.1.a. § 10-tillæg'!E13</f>
        <v>201541.82826256996</v>
      </c>
      <c r="D13" s="46" t="s">
        <v>31</v>
      </c>
      <c r="E13" s="11"/>
    </row>
    <row r="14" spans="1:5" ht="15" customHeight="1" x14ac:dyDescent="0.25">
      <c r="A14" s="11"/>
      <c r="B14" s="98" t="s">
        <v>149</v>
      </c>
      <c r="C14" s="99">
        <v>61589</v>
      </c>
      <c r="D14" s="46" t="s">
        <v>31</v>
      </c>
      <c r="E14" s="11"/>
    </row>
    <row r="15" spans="1:5" ht="15" customHeight="1" x14ac:dyDescent="0.25">
      <c r="A15" s="11"/>
      <c r="B15" s="98"/>
      <c r="C15" s="99"/>
      <c r="D15" s="46" t="s">
        <v>31</v>
      </c>
      <c r="E15" s="11"/>
    </row>
    <row r="16" spans="1:5" ht="15" customHeight="1" x14ac:dyDescent="0.25">
      <c r="A16" s="11"/>
      <c r="B16" s="98"/>
      <c r="C16" s="99"/>
      <c r="D16" s="46" t="s">
        <v>31</v>
      </c>
      <c r="E16" s="11"/>
    </row>
    <row r="17" spans="1:5" ht="15" customHeight="1" x14ac:dyDescent="0.25">
      <c r="A17" s="11"/>
      <c r="B17" s="98"/>
      <c r="C17" s="99"/>
      <c r="D17" s="46" t="s">
        <v>31</v>
      </c>
      <c r="E17" s="11"/>
    </row>
    <row r="18" spans="1:5" ht="15" customHeight="1" x14ac:dyDescent="0.25">
      <c r="A18" s="11"/>
      <c r="B18" s="98"/>
      <c r="C18" s="99"/>
      <c r="D18" s="46" t="s">
        <v>31</v>
      </c>
      <c r="E18" s="11"/>
    </row>
    <row r="19" spans="1:5" ht="15" customHeight="1" x14ac:dyDescent="0.25">
      <c r="A19" s="11"/>
      <c r="B19" s="25" t="s">
        <v>48</v>
      </c>
      <c r="C19" s="100">
        <f>SUM(C9:C18)</f>
        <v>2888342.1755762193</v>
      </c>
      <c r="D19" s="101" t="s">
        <v>31</v>
      </c>
      <c r="E19" s="11"/>
    </row>
    <row r="20" spans="1:5" ht="15" customHeight="1" x14ac:dyDescent="0.25">
      <c r="A20" s="11"/>
      <c r="B20" s="102"/>
      <c r="C20" s="103"/>
      <c r="D20" s="103"/>
      <c r="E20" s="11"/>
    </row>
    <row r="21" spans="1:5" ht="15" customHeight="1" x14ac:dyDescent="0.25">
      <c r="A21" s="11"/>
      <c r="B21" s="83" t="s">
        <v>39</v>
      </c>
      <c r="C21" s="84"/>
      <c r="D21" s="85"/>
      <c r="E21" s="11"/>
    </row>
    <row r="22" spans="1:5" ht="15" customHeight="1" x14ac:dyDescent="0.25">
      <c r="A22" s="11"/>
      <c r="B22" s="104" t="s">
        <v>49</v>
      </c>
      <c r="C22" s="33">
        <v>290617</v>
      </c>
      <c r="D22" s="46" t="s">
        <v>31</v>
      </c>
      <c r="E22" s="11"/>
    </row>
    <row r="23" spans="1:5" ht="15" customHeight="1" x14ac:dyDescent="0.25">
      <c r="A23" s="11"/>
      <c r="B23" s="104" t="s">
        <v>50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25" t="s">
        <v>48</v>
      </c>
      <c r="C24" s="100">
        <f>SUM(C22:C23)</f>
        <v>290617</v>
      </c>
      <c r="D24" s="101" t="s">
        <v>31</v>
      </c>
      <c r="E24" s="11"/>
    </row>
    <row r="25" spans="1:5" ht="15" customHeight="1" x14ac:dyDescent="0.25">
      <c r="A25" s="11"/>
      <c r="B25" s="11"/>
      <c r="C25" s="11"/>
      <c r="D25" s="11"/>
      <c r="E25" s="11"/>
    </row>
    <row r="26" spans="1:5" ht="15" customHeight="1" x14ac:dyDescent="0.25">
      <c r="A26" s="11"/>
      <c r="B26" s="11"/>
      <c r="C26" s="11"/>
      <c r="D26" s="11"/>
      <c r="E26" s="11"/>
    </row>
  </sheetData>
  <sheetProtection algorithmName="SHA-512" hashValue="Ims5eaVuU2sob+P/iW3LG4Qilo938en1Wi+i1vFXJEm4p0qsMSlYk4niNKltyFpbYaFe4NjdbGlGq5LqHkAzPQ==" saltValue="+iArp57b93ikNucjz2CVcg==" spinCount="100000" sheet="1" objects="1" scenarios="1"/>
  <mergeCells count="3">
    <mergeCell ref="B3:D5"/>
    <mergeCell ref="B8:D8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7" t="s">
        <v>137</v>
      </c>
      <c r="C9" s="33">
        <v>1439720.7924625</v>
      </c>
      <c r="D9" s="33">
        <v>1396344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7" t="s">
        <v>138</v>
      </c>
      <c r="C10" s="33">
        <v>105508.65204924</v>
      </c>
      <c r="D10" s="33">
        <v>111440</v>
      </c>
      <c r="E10" s="33">
        <f t="shared" ref="E10:E19" si="0">MAX(D10-C10,0)</f>
        <v>5931.3479507599986</v>
      </c>
      <c r="F10" s="46" t="s">
        <v>31</v>
      </c>
      <c r="G10" s="11"/>
    </row>
    <row r="11" spans="1:7" ht="42.75" customHeight="1" x14ac:dyDescent="0.25">
      <c r="A11" s="11"/>
      <c r="B11" s="97" t="s">
        <v>139</v>
      </c>
      <c r="C11" s="33">
        <v>13797578.00063711</v>
      </c>
      <c r="D11" s="33">
        <v>16416858</v>
      </c>
      <c r="E11" s="33">
        <f t="shared" si="0"/>
        <v>2619279.9993628897</v>
      </c>
      <c r="F11" s="46" t="s">
        <v>31</v>
      </c>
      <c r="G11" s="11"/>
    </row>
    <row r="12" spans="1:7" ht="15" customHeight="1" x14ac:dyDescent="0.25">
      <c r="A12" s="11"/>
      <c r="B12" s="97" t="s">
        <v>140</v>
      </c>
      <c r="C12" s="33">
        <v>152091.36546854</v>
      </c>
      <c r="D12" s="33">
        <v>112648</v>
      </c>
      <c r="E12" s="33">
        <f t="shared" si="0"/>
        <v>0</v>
      </c>
      <c r="F12" s="46" t="s">
        <v>31</v>
      </c>
      <c r="G12" s="11"/>
    </row>
    <row r="13" spans="1:7" ht="15" customHeight="1" x14ac:dyDescent="0.25">
      <c r="A13" s="11"/>
      <c r="B13" s="98" t="s">
        <v>141</v>
      </c>
      <c r="C13" s="33">
        <v>598113.17173743004</v>
      </c>
      <c r="D13" s="33">
        <v>799655</v>
      </c>
      <c r="E13" s="33">
        <f t="shared" si="0"/>
        <v>201541.82826256996</v>
      </c>
      <c r="F13" s="46" t="s">
        <v>31</v>
      </c>
      <c r="G13" s="11"/>
    </row>
    <row r="14" spans="1:7" ht="15" hidden="1" customHeight="1" x14ac:dyDescent="0.25">
      <c r="A14" s="11"/>
      <c r="B14" s="98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8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8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8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8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8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0"/>
      <c r="D20" s="100"/>
      <c r="E20" s="100"/>
      <c r="F20" s="101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8"/>
      <c r="C22" s="103"/>
      <c r="D22" s="103"/>
      <c r="E22" s="103"/>
      <c r="F22" s="103"/>
      <c r="G22" s="11"/>
    </row>
    <row r="23" spans="1:7" ht="15" customHeight="1" x14ac:dyDescent="0.25">
      <c r="A23" s="11"/>
      <c r="B23" s="108"/>
      <c r="C23" s="103"/>
      <c r="D23" s="103"/>
      <c r="E23" s="103"/>
      <c r="F23" s="103"/>
      <c r="G23" s="11"/>
    </row>
  </sheetData>
  <sheetProtection algorithmName="SHA-512" hashValue="8P5WF7EU2nyBCZVBaZb4lYiMF5d0mxxQz/6O3RFDwMKmRJkBh1dExXkqkQsV0sgdjgq+u+DCuk53z+861OIo8w==" saltValue="NYiffT4SFcOIz22AoXAvaA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9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150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2" t="s">
        <v>151</v>
      </c>
      <c r="C11" s="33">
        <v>0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2" t="s">
        <v>152</v>
      </c>
      <c r="C12" s="33">
        <v>0</v>
      </c>
      <c r="D12" s="46" t="s">
        <v>31</v>
      </c>
      <c r="E12" s="33">
        <v>45832</v>
      </c>
      <c r="F12" s="46" t="s">
        <v>31</v>
      </c>
      <c r="G12" s="11"/>
    </row>
    <row r="13" spans="1:7" ht="15" customHeight="1" x14ac:dyDescent="0.25">
      <c r="A13" s="11"/>
      <c r="B13" s="112" t="s">
        <v>153</v>
      </c>
      <c r="C13" s="33">
        <v>0</v>
      </c>
      <c r="D13" s="46" t="s">
        <v>31</v>
      </c>
      <c r="E13" s="33">
        <v>1186062</v>
      </c>
      <c r="F13" s="46" t="s">
        <v>31</v>
      </c>
      <c r="G13" s="11"/>
    </row>
    <row r="14" spans="1:7" ht="15" customHeight="1" x14ac:dyDescent="0.25">
      <c r="A14" s="11"/>
      <c r="B14" s="112" t="s">
        <v>154</v>
      </c>
      <c r="C14" s="33">
        <v>0</v>
      </c>
      <c r="D14" s="46" t="s">
        <v>31</v>
      </c>
      <c r="E14" s="33">
        <v>17385</v>
      </c>
      <c r="F14" s="46" t="s">
        <v>31</v>
      </c>
      <c r="G14" s="11"/>
    </row>
    <row r="15" spans="1:7" ht="15" customHeight="1" x14ac:dyDescent="0.25">
      <c r="A15" s="11"/>
      <c r="B15" s="112" t="s">
        <v>155</v>
      </c>
      <c r="C15" s="33">
        <v>0</v>
      </c>
      <c r="D15" s="46" t="s">
        <v>31</v>
      </c>
      <c r="E15" s="33">
        <v>109942</v>
      </c>
      <c r="F15" s="46" t="s">
        <v>31</v>
      </c>
      <c r="G15" s="11"/>
    </row>
    <row r="16" spans="1:7" ht="15" customHeight="1" x14ac:dyDescent="0.25">
      <c r="A16" s="11"/>
      <c r="B16" s="112" t="s">
        <v>156</v>
      </c>
      <c r="C16" s="33">
        <v>0</v>
      </c>
      <c r="D16" s="46" t="s">
        <v>31</v>
      </c>
      <c r="E16" s="33">
        <v>410762</v>
      </c>
      <c r="F16" s="46" t="s">
        <v>31</v>
      </c>
      <c r="G16" s="11"/>
    </row>
    <row r="17" spans="1:7" ht="15" customHeight="1" x14ac:dyDescent="0.25">
      <c r="A17" s="11"/>
      <c r="B17" s="112" t="s">
        <v>157</v>
      </c>
      <c r="C17" s="33">
        <v>0</v>
      </c>
      <c r="D17" s="46" t="s">
        <v>31</v>
      </c>
      <c r="E17" s="33">
        <v>24343</v>
      </c>
      <c r="F17" s="46" t="s">
        <v>31</v>
      </c>
      <c r="G17" s="11"/>
    </row>
    <row r="18" spans="1:7" ht="15" customHeight="1" x14ac:dyDescent="0.25">
      <c r="A18" s="11"/>
      <c r="B18" s="112" t="s">
        <v>158</v>
      </c>
      <c r="C18" s="33">
        <v>0</v>
      </c>
      <c r="D18" s="46" t="s">
        <v>31</v>
      </c>
      <c r="E18" s="33">
        <v>14825</v>
      </c>
      <c r="F18" s="46" t="s">
        <v>31</v>
      </c>
      <c r="G18" s="11"/>
    </row>
    <row r="19" spans="1:7" ht="15" customHeight="1" x14ac:dyDescent="0.25">
      <c r="A19" s="11"/>
      <c r="B19" s="112" t="s">
        <v>154</v>
      </c>
      <c r="C19" s="33">
        <v>0</v>
      </c>
      <c r="D19" s="46" t="s">
        <v>31</v>
      </c>
      <c r="E19" s="33">
        <v>88493</v>
      </c>
      <c r="F19" s="46" t="s">
        <v>31</v>
      </c>
      <c r="G19" s="11"/>
    </row>
    <row r="20" spans="1:7" ht="15" customHeight="1" x14ac:dyDescent="0.25">
      <c r="A20" s="11"/>
      <c r="B20" s="112" t="s">
        <v>159</v>
      </c>
      <c r="C20" s="33">
        <v>0</v>
      </c>
      <c r="D20" s="46" t="s">
        <v>31</v>
      </c>
      <c r="E20" s="33">
        <v>3422</v>
      </c>
      <c r="F20" s="46" t="s">
        <v>31</v>
      </c>
      <c r="G20" s="11"/>
    </row>
    <row r="21" spans="1:7" ht="15" customHeight="1" x14ac:dyDescent="0.25">
      <c r="A21" s="11"/>
      <c r="B21" s="112" t="s">
        <v>154</v>
      </c>
      <c r="C21" s="33">
        <v>0</v>
      </c>
      <c r="D21" s="46" t="s">
        <v>31</v>
      </c>
      <c r="E21" s="33">
        <v>7220</v>
      </c>
      <c r="F21" s="46" t="s">
        <v>31</v>
      </c>
      <c r="G21" s="11"/>
    </row>
    <row r="22" spans="1:7" ht="15" customHeight="1" x14ac:dyDescent="0.25">
      <c r="A22" s="11"/>
      <c r="B22" s="112" t="s">
        <v>160</v>
      </c>
      <c r="C22" s="33">
        <v>148120</v>
      </c>
      <c r="D22" s="46" t="s">
        <v>31</v>
      </c>
      <c r="E22" s="33">
        <v>46899</v>
      </c>
      <c r="F22" s="46" t="s">
        <v>31</v>
      </c>
      <c r="G22" s="11"/>
    </row>
    <row r="23" spans="1:7" ht="15" customHeight="1" x14ac:dyDescent="0.25">
      <c r="A23" s="11"/>
      <c r="B23" s="25" t="s">
        <v>105</v>
      </c>
      <c r="C23" s="100">
        <f>SUM(C10:C22)</f>
        <v>148120</v>
      </c>
      <c r="D23" s="101" t="s">
        <v>31</v>
      </c>
      <c r="E23" s="100">
        <f>SUM(E10:E22)</f>
        <v>1955185</v>
      </c>
      <c r="F23" s="101" t="s">
        <v>31</v>
      </c>
      <c r="G23" s="11"/>
    </row>
    <row r="24" spans="1:7" ht="15" customHeight="1" x14ac:dyDescent="0.25">
      <c r="A24" s="11"/>
      <c r="B24" s="112" t="s">
        <v>35</v>
      </c>
      <c r="C24" s="33">
        <f>-C23*'8. Nøgletal'!C23</f>
        <v>-1799.6728900056648</v>
      </c>
      <c r="D24" s="46" t="s">
        <v>31</v>
      </c>
      <c r="E24" s="33">
        <f>-E23*'8. Nøgletal'!C23</f>
        <v>-23755.694298175302</v>
      </c>
      <c r="F24" s="46" t="s">
        <v>31</v>
      </c>
      <c r="G24" s="11"/>
    </row>
    <row r="25" spans="1:7" ht="15" customHeight="1" x14ac:dyDescent="0.25">
      <c r="A25" s="11"/>
      <c r="B25" s="112" t="s">
        <v>36</v>
      </c>
      <c r="C25" s="33">
        <f>-C23*'8. Nøgletal'!C19</f>
        <v>-2962.4</v>
      </c>
      <c r="D25" s="46" t="s">
        <v>31</v>
      </c>
      <c r="E25" s="33">
        <f>-E23*'8. Nøgletal'!C14</f>
        <v>0</v>
      </c>
      <c r="F25" s="46" t="s">
        <v>31</v>
      </c>
      <c r="G25" s="11"/>
    </row>
    <row r="26" spans="1:7" ht="15" customHeight="1" x14ac:dyDescent="0.25">
      <c r="A26" s="11"/>
      <c r="B26" s="112" t="s">
        <v>37</v>
      </c>
      <c r="C26" s="33">
        <f>SUM(C23:C25)*'8. Nøgletal'!C9</f>
        <v>4143.0440934788367</v>
      </c>
      <c r="D26" s="46" t="s">
        <v>31</v>
      </c>
      <c r="E26" s="33">
        <f>SUM(E23:E25)*'8. Nøgletal'!C9</f>
        <v>55818.306934782726</v>
      </c>
      <c r="F26" s="46" t="s">
        <v>31</v>
      </c>
      <c r="G26" s="11"/>
    </row>
    <row r="27" spans="1:7" ht="26.25" customHeight="1" x14ac:dyDescent="0.25">
      <c r="A27" s="11"/>
      <c r="B27" s="105" t="s">
        <v>106</v>
      </c>
      <c r="C27" s="100">
        <f>SUM(C23:C26)</f>
        <v>147500.97120347319</v>
      </c>
      <c r="D27" s="101" t="s">
        <v>31</v>
      </c>
      <c r="E27" s="100">
        <f>SUM(E23:E26)</f>
        <v>1987247.6126366074</v>
      </c>
      <c r="F27" s="101" t="s">
        <v>31</v>
      </c>
      <c r="G27" s="11"/>
    </row>
    <row r="28" spans="1:7" ht="15" customHeight="1" x14ac:dyDescent="0.25">
      <c r="A28" s="11"/>
      <c r="B28" s="11"/>
      <c r="C28" s="11"/>
      <c r="D28" s="11"/>
      <c r="E28" s="11"/>
      <c r="F28" s="11"/>
      <c r="G28" s="11"/>
    </row>
    <row r="29" spans="1:7" ht="15" customHeight="1" x14ac:dyDescent="0.25">
      <c r="A29" s="11"/>
      <c r="B29" s="11"/>
      <c r="C29" s="11"/>
      <c r="D29" s="11"/>
      <c r="E29" s="11"/>
      <c r="F29" s="11"/>
      <c r="G29" s="11"/>
    </row>
  </sheetData>
  <sheetProtection algorithmName="SHA-512" hashValue="l8JCPwkW9unXlFO1+UZICKropyCWC2fKPcZGgICgDqS1dUBz07dFsJlOtScuLjt5QsamjEzJD852axaaBDRkwQ==" saltValue="ujyyH3AfQ/7LEjEzCpVyAw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18</v>
      </c>
      <c r="C8" s="84"/>
      <c r="D8" s="84"/>
      <c r="E8" s="84"/>
      <c r="F8" s="85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152</v>
      </c>
      <c r="C10" s="33">
        <v>0</v>
      </c>
      <c r="D10" s="46" t="s">
        <v>31</v>
      </c>
      <c r="E10" s="33">
        <v>3867</v>
      </c>
      <c r="F10" s="46" t="s">
        <v>31</v>
      </c>
      <c r="G10" s="11"/>
    </row>
    <row r="11" spans="1:7" ht="15" customHeight="1" x14ac:dyDescent="0.25">
      <c r="A11" s="11"/>
      <c r="B11" s="112" t="s">
        <v>153</v>
      </c>
      <c r="C11" s="33">
        <v>0</v>
      </c>
      <c r="D11" s="46" t="s">
        <v>31</v>
      </c>
      <c r="E11" s="33">
        <v>278064</v>
      </c>
      <c r="F11" s="46" t="s">
        <v>31</v>
      </c>
      <c r="G11" s="11"/>
    </row>
    <row r="12" spans="1:7" ht="15" customHeight="1" x14ac:dyDescent="0.25">
      <c r="A12" s="11"/>
      <c r="B12" s="112" t="s">
        <v>155</v>
      </c>
      <c r="C12" s="33">
        <v>0</v>
      </c>
      <c r="D12" s="46" t="s">
        <v>31</v>
      </c>
      <c r="E12" s="33">
        <v>5031</v>
      </c>
      <c r="F12" s="46" t="s">
        <v>31</v>
      </c>
      <c r="G12" s="11"/>
    </row>
    <row r="13" spans="1:7" ht="15" customHeight="1" x14ac:dyDescent="0.25">
      <c r="A13" s="11"/>
      <c r="B13" s="112" t="s">
        <v>156</v>
      </c>
      <c r="C13" s="33">
        <v>0</v>
      </c>
      <c r="D13" s="46" t="s">
        <v>31</v>
      </c>
      <c r="E13" s="33">
        <v>106617</v>
      </c>
      <c r="F13" s="46" t="s">
        <v>31</v>
      </c>
      <c r="G13" s="11"/>
    </row>
    <row r="14" spans="1:7" ht="15" customHeight="1" x14ac:dyDescent="0.25">
      <c r="A14" s="11"/>
      <c r="B14" s="112" t="s">
        <v>161</v>
      </c>
      <c r="C14" s="33">
        <v>254476</v>
      </c>
      <c r="D14" s="46" t="s">
        <v>31</v>
      </c>
      <c r="E14" s="33">
        <v>0</v>
      </c>
      <c r="F14" s="46" t="s">
        <v>31</v>
      </c>
      <c r="G14" s="11"/>
    </row>
    <row r="15" spans="1:7" ht="15" customHeight="1" x14ac:dyDescent="0.25">
      <c r="A15" s="11"/>
      <c r="B15" s="112" t="s">
        <v>157</v>
      </c>
      <c r="C15" s="33">
        <v>0</v>
      </c>
      <c r="D15" s="46" t="s">
        <v>31</v>
      </c>
      <c r="E15" s="33">
        <v>7641</v>
      </c>
      <c r="F15" s="46" t="s">
        <v>31</v>
      </c>
      <c r="G15" s="11"/>
    </row>
    <row r="16" spans="1:7" ht="15" customHeight="1" x14ac:dyDescent="0.25">
      <c r="A16" s="11"/>
      <c r="B16" s="112" t="s">
        <v>158</v>
      </c>
      <c r="C16" s="33">
        <v>0</v>
      </c>
      <c r="D16" s="46" t="s">
        <v>31</v>
      </c>
      <c r="E16" s="33">
        <v>4653</v>
      </c>
      <c r="F16" s="46" t="s">
        <v>31</v>
      </c>
      <c r="G16" s="11"/>
    </row>
    <row r="17" spans="1:7" ht="15" customHeight="1" x14ac:dyDescent="0.25">
      <c r="A17" s="11"/>
      <c r="B17" s="112" t="s">
        <v>159</v>
      </c>
      <c r="C17" s="33">
        <v>0</v>
      </c>
      <c r="D17" s="46" t="s">
        <v>31</v>
      </c>
      <c r="E17" s="33">
        <v>1074</v>
      </c>
      <c r="F17" s="46" t="s">
        <v>31</v>
      </c>
      <c r="G17" s="11"/>
    </row>
    <row r="18" spans="1:7" ht="15" customHeight="1" x14ac:dyDescent="0.25">
      <c r="A18" s="11"/>
      <c r="B18" s="112" t="s">
        <v>160</v>
      </c>
      <c r="C18" s="33">
        <v>0</v>
      </c>
      <c r="D18" s="46" t="s">
        <v>31</v>
      </c>
      <c r="E18" s="33">
        <v>14720</v>
      </c>
      <c r="F18" s="46" t="s">
        <v>31</v>
      </c>
      <c r="G18" s="11"/>
    </row>
    <row r="19" spans="1:7" ht="15" customHeight="1" x14ac:dyDescent="0.25">
      <c r="A19" s="11"/>
      <c r="B19" s="112" t="s">
        <v>164</v>
      </c>
      <c r="C19" s="33">
        <v>189336</v>
      </c>
      <c r="D19" s="46" t="s">
        <v>68</v>
      </c>
      <c r="E19" s="33">
        <v>0</v>
      </c>
      <c r="F19" s="46" t="s">
        <v>31</v>
      </c>
      <c r="G19" s="11"/>
    </row>
    <row r="20" spans="1:7" ht="15" customHeight="1" x14ac:dyDescent="0.25">
      <c r="A20" s="11"/>
      <c r="B20" s="112" t="s">
        <v>151</v>
      </c>
      <c r="C20" s="33">
        <v>94394</v>
      </c>
      <c r="D20" s="46" t="s">
        <v>31</v>
      </c>
      <c r="E20" s="33">
        <v>0</v>
      </c>
      <c r="F20" s="46" t="s">
        <v>68</v>
      </c>
      <c r="G20" s="11"/>
    </row>
    <row r="21" spans="1:7" ht="15" customHeight="1" x14ac:dyDescent="0.25">
      <c r="A21" s="11"/>
      <c r="B21" s="25" t="s">
        <v>107</v>
      </c>
      <c r="C21" s="100">
        <f>SUM(C10:C20)</f>
        <v>538206</v>
      </c>
      <c r="D21" s="101" t="s">
        <v>31</v>
      </c>
      <c r="E21" s="100">
        <f>SUM(E10:E20)</f>
        <v>421667</v>
      </c>
      <c r="F21" s="101" t="s">
        <v>31</v>
      </c>
      <c r="G21" s="11"/>
    </row>
    <row r="22" spans="1:7" ht="15" customHeight="1" x14ac:dyDescent="0.25">
      <c r="A22" s="11"/>
      <c r="B22" s="11"/>
      <c r="C22" s="11"/>
      <c r="D22" s="11"/>
      <c r="E22" s="11"/>
      <c r="F22" s="11"/>
      <c r="G22" s="11"/>
    </row>
    <row r="23" spans="1:7" ht="15" customHeight="1" x14ac:dyDescent="0.25">
      <c r="A23" s="11"/>
      <c r="B23" s="113"/>
      <c r="C23" s="113"/>
      <c r="D23" s="113"/>
      <c r="E23" s="113"/>
      <c r="F23" s="113"/>
      <c r="G23" s="11"/>
    </row>
  </sheetData>
  <sheetProtection algorithmName="SHA-512" hashValue="qmJyl5jO10tSZFBVxME6OgahOfgSLKRxSbhhjMMXgTeB8fPenGxtIYRrPGudZ+GWolk0mRvkeNXE/tzLeVraeQ==" saltValue="DybpNBXMqXJtuInVRDHgD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3" t="s">
        <v>108</v>
      </c>
      <c r="C8" s="84"/>
      <c r="D8" s="85"/>
      <c r="E8" s="11"/>
    </row>
    <row r="9" spans="1:5" ht="15" customHeight="1" x14ac:dyDescent="0.25">
      <c r="A9" s="11"/>
      <c r="B9" s="114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6" t="s">
        <v>110</v>
      </c>
      <c r="C12" s="100">
        <f>SUM(C9:C11)*(1+'8. Nøgletal'!C9)*(1+'8. Nøgletal'!C10)</f>
        <v>0</v>
      </c>
      <c r="D12" s="101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QIrbG5TIMqX9yr6Pnky/Op6blhm/muU/8lRQ/V3gsvV4BkFC3gzdHDFsgW1b0riTx/jlvAFRPEymWpWIaw1l3w==" saltValue="Aq2lCwspRkZEYicPBuktoA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3" t="s">
        <v>57</v>
      </c>
      <c r="C8" s="84"/>
      <c r="D8" s="85"/>
      <c r="E8" s="11"/>
    </row>
    <row r="9" spans="1:5" ht="26.25" x14ac:dyDescent="0.25">
      <c r="A9" s="11"/>
      <c r="B9" s="117" t="s">
        <v>112</v>
      </c>
      <c r="C9" s="118"/>
      <c r="D9" s="117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3" t="s">
        <v>59</v>
      </c>
      <c r="C12" s="84"/>
      <c r="D12" s="85"/>
      <c r="E12" s="11"/>
    </row>
    <row r="13" spans="1:5" ht="26.25" customHeight="1" x14ac:dyDescent="0.25">
      <c r="A13" s="11"/>
      <c r="B13" s="117" t="s">
        <v>142</v>
      </c>
      <c r="C13" s="118">
        <v>290617</v>
      </c>
      <c r="D13" s="117" t="s">
        <v>31</v>
      </c>
      <c r="E13" s="11"/>
    </row>
    <row r="14" spans="1:5" ht="14.25" customHeight="1" x14ac:dyDescent="0.25">
      <c r="A14" s="11"/>
      <c r="B14" s="44" t="s">
        <v>114</v>
      </c>
      <c r="C14" s="29">
        <v>298934</v>
      </c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8317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0">
        <f>C11+C15</f>
        <v>8317</v>
      </c>
      <c r="D16" s="101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g+eVYwGfaWZ3sbh33NGPvnJAXXyltKTkjPktCmAOKS4Q2P3rtfBcMVXPh/UZF4ZbsOLQwKbktP4/oCnnbFZqXA==" saltValue="AiQ0FLecdPBISIWSMYTw3g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9" t="s">
        <v>63</v>
      </c>
      <c r="C9" s="120" t="s">
        <v>65</v>
      </c>
      <c r="D9" s="121"/>
      <c r="E9" s="120" t="s">
        <v>64</v>
      </c>
      <c r="F9" s="121"/>
      <c r="G9" s="120" t="s">
        <v>66</v>
      </c>
      <c r="H9" s="121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0">
        <f>SUM(C10:C10)</f>
        <v>0</v>
      </c>
      <c r="D11" s="100" t="s">
        <v>68</v>
      </c>
      <c r="E11" s="100">
        <f>SUM(E10:E10)</f>
        <v>0</v>
      </c>
      <c r="F11" s="100" t="s">
        <v>68</v>
      </c>
      <c r="G11" s="100">
        <f>SUM(G10:G10)</f>
        <v>0</v>
      </c>
      <c r="H11" s="101" t="s">
        <v>31</v>
      </c>
      <c r="I11" s="11"/>
    </row>
    <row r="12" spans="1:9" ht="15" customHeight="1" x14ac:dyDescent="0.25">
      <c r="A12" s="11"/>
      <c r="B12" s="25" t="s">
        <v>115</v>
      </c>
      <c r="C12" s="100">
        <f>C11*(1+'8. Nøgletal'!C9)</f>
        <v>0</v>
      </c>
      <c r="D12" s="100" t="s">
        <v>68</v>
      </c>
      <c r="E12" s="100">
        <f>E11*(1+'8. Nøgletal'!C9)</f>
        <v>0</v>
      </c>
      <c r="F12" s="100" t="s">
        <v>68</v>
      </c>
      <c r="G12" s="100">
        <f>G11*(1+'8. Nøgletal'!C9)</f>
        <v>0</v>
      </c>
      <c r="H12" s="101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05Gh1VyqMP6Fn7gB92y+G2MIOKZAtrWTl+KsPuRKihrfNGJhaecPAxEhsKfCi8vz1iYdi5qmplNk7d3Jq3foBg==" saltValue="RvYvLv2BwA35A1JWmuD+DQ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116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71</v>
      </c>
      <c r="C9" s="123" t="s">
        <v>53</v>
      </c>
      <c r="D9" s="124"/>
      <c r="E9" s="123" t="s">
        <v>54</v>
      </c>
      <c r="F9" s="124"/>
      <c r="G9" s="11"/>
    </row>
    <row r="10" spans="1:7" ht="15" customHeight="1" x14ac:dyDescent="0.25">
      <c r="A10" s="11"/>
      <c r="B10" s="125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100">
        <f>SUM(C10:C10)</f>
        <v>0</v>
      </c>
      <c r="D11" s="101" t="s">
        <v>31</v>
      </c>
      <c r="E11" s="100">
        <f>SUM(E10:E10)</f>
        <v>0</v>
      </c>
      <c r="F11" s="101" t="s">
        <v>31</v>
      </c>
      <c r="G11" s="11"/>
    </row>
    <row r="12" spans="1:7" ht="15" customHeight="1" x14ac:dyDescent="0.25">
      <c r="A12" s="11"/>
      <c r="B12" s="25" t="s">
        <v>117</v>
      </c>
      <c r="C12" s="100">
        <f>C11*(1+'8. Nøgletal'!C9)</f>
        <v>0</v>
      </c>
      <c r="D12" s="101" t="s">
        <v>31</v>
      </c>
      <c r="E12" s="100">
        <f>E11*(1+'8. Nøgletal'!C9)</f>
        <v>0</v>
      </c>
      <c r="F12" s="101" t="s">
        <v>31</v>
      </c>
      <c r="G12" s="90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G6wpS+OCa99J15/CYqDSMKVmJzVK23OkqIaReO8WmPI3otCRYd39EFjScebzLy365tgPEa7kAaaBixxyIKwPIg==" saltValue="4aigRAKo/Erwj+5LkrQNgQ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26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75</v>
      </c>
      <c r="C9" s="126" t="s">
        <v>53</v>
      </c>
      <c r="D9" s="111"/>
      <c r="E9" s="126" t="s">
        <v>54</v>
      </c>
      <c r="F9" s="111"/>
      <c r="G9" s="11"/>
    </row>
    <row r="10" spans="1:7" ht="26.25" customHeight="1" x14ac:dyDescent="0.25">
      <c r="A10" s="11"/>
      <c r="B10" s="127" t="s">
        <v>133</v>
      </c>
      <c r="C10" s="128"/>
      <c r="D10" s="129" t="s">
        <v>31</v>
      </c>
      <c r="E10" s="128"/>
      <c r="F10" s="129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p/ynlFc8qtUkEHQv7VzstzX7y+vGZX2x4cEaV1fs325+jyPLlndRQZD5PbmqyGDK4YeJOic2L+AP7MFxESpWQQ==" saltValue="rXqGeOcc8ssL7PQAQb4vk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2.8899999999999999E-2</v>
      </c>
      <c r="D9" s="22"/>
    </row>
    <row r="10" spans="1:4" ht="15" customHeight="1" x14ac:dyDescent="0.25">
      <c r="A10" s="11"/>
      <c r="B10" s="133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2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2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4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2"/>
      <c r="C21" s="11"/>
      <c r="D21" s="11"/>
    </row>
    <row r="22" spans="1:4" ht="15" customHeight="1" x14ac:dyDescent="0.25">
      <c r="A22" s="11"/>
      <c r="B22" s="83" t="s">
        <v>35</v>
      </c>
      <c r="C22" s="85"/>
      <c r="D22" s="11"/>
    </row>
    <row r="23" spans="1:4" ht="15" customHeight="1" x14ac:dyDescent="0.25">
      <c r="A23" s="11"/>
      <c r="B23" s="44" t="s">
        <v>82</v>
      </c>
      <c r="C23" s="8">
        <v>1.2150100526638299E-2</v>
      </c>
      <c r="D23" s="22"/>
    </row>
    <row r="24" spans="1:4" ht="15" customHeight="1" x14ac:dyDescent="0.25">
      <c r="A24" s="11"/>
      <c r="B24" s="44" t="s">
        <v>121</v>
      </c>
      <c r="C24" s="8">
        <v>1.2150100526638299E-2</v>
      </c>
      <c r="D24" s="22"/>
    </row>
    <row r="25" spans="1:4" ht="15" customHeight="1" x14ac:dyDescent="0.25">
      <c r="A25" s="11"/>
      <c r="B25" s="83"/>
      <c r="C25" s="85"/>
      <c r="D25" s="11"/>
    </row>
    <row r="26" spans="1:4" ht="15" customHeight="1" x14ac:dyDescent="0.25">
      <c r="A26" s="11"/>
      <c r="B26" s="82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DYdBwvGkz8e5s0uA7+B8/EXc/ac1uPi2ahPDcxmyX34GvtxGJpS0oTMZFh+AM8KXe1aoto2GoFwRw4tKtxynEw==" saltValue="O5kH1hIcQnyHApl8tnrQwg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2026-10-05T10:27:19Z</dcterms:modified>
</cp:coreProperties>
</file>