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KERTEMINDE FORSYNING - SPILDEVAND AS (S05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E22" i="39" s="1"/>
  <c r="C20" i="39"/>
  <c r="C21" i="39"/>
  <c r="E13" i="39"/>
  <c r="E12" i="39"/>
  <c r="C13" i="39"/>
  <c r="C12" i="39"/>
  <c r="C37" i="39"/>
  <c r="C38" i="39" s="1"/>
  <c r="C29" i="39"/>
  <c r="C30" i="39" s="1"/>
  <c r="E38" i="39" l="1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C13" i="2"/>
  <c r="G39" i="30" l="1"/>
  <c r="G45" i="30" s="1"/>
  <c r="G28" i="30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<sst xmlns="http://schemas.openxmlformats.org/spreadsheetml/2006/main" count="707" uniqueCount="286">
  <si>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</si>
  <si>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</si>
  <si>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</si>
  <si>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</si>
  <si>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</si>
  <si>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</si>
  <si>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</si>
  <si>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</si>
  <si>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</si>
  <si>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</si>
  <si>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</si>
  <si>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</si>
  <si>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</si>
  <si>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</si>
  <si>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</si>
  <si>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</si>
  <si>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</si>
  <si>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</si>
  <si>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</si>
  <si>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</si>
  <si>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</si>
  <si>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</si>
  <si>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</si>
  <si>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</si>
  <si>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</si>
  <si>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</si>
  <si>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</si>
  <si>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</si>
  <si>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</si>
  <si>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</si>
  <si>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</si>
  <si>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</si>
  <si>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</si>
  <si>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</si>
  <si>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</si>
  <si>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</si>
  <si>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</si>
  <si>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</si>
  <si>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</si>
  <si>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</si>
  <si>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</si>
  <si>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</si>
  <si>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</si>
  <si>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</si>
  <si>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</si>
  <si>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</si>
  <si>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</si>
  <si>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</si>
  <si>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</si>
  <si>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</si>
  <si>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</si>
  <si>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</si>
  <si>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</si>
  <si>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</si>
  <si>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</si>
  <si>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</si>
  <si>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</si>
  <si>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</si>
  <si>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</si>
  <si>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</si>
  <si>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</si>
  <si>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</si>
  <si>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</si>
  <si>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</si>
  <si>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</si>
  <si>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</si>
  <si>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</si>
  <si>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</si>
  <si>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</si>
  <si>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</si>
  <si>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</si>
  <si>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</si>
  <si>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</si>
  <si>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</si>
  <si>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</si>
  <si>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</si>
  <si>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</si>
  <si>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</si>
  <si>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</si>
  <si>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</si>
  <si>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</si>
  <si>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</si>
  <si>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</si>
  <si>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</si>
  <si>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</si>
  <si>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</si>
  <si>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</si>
  <si>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</si>
  <si>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</si>
  <si>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</si>
  <si>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</si>
  <si>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</si>
  <si>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</si>
  <si>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</si>
  <si>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</si>
  <si>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</si>
  <si>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</si>
  <si>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</si>
  <si>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</si>
  <si>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</si>
  <si>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</si>
  <si>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</si>
  <si>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</si>
  <si>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</si>
  <si>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</si>
  <si>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</si>
  <si>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</si>
  <si>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</si>
  <si>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</si>
  <si>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</si>
  <si>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</si>
  <si>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</si>
  <si>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</si>
  <si>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</si>
  <si>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</si>
  <si>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</si>
  <si>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</si>
  <si>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</si>
  <si>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</si>
  <si>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</si>
  <si>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</si>
  <si>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</si>
  <si>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</si>
  <si>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</si>
  <si>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</si>
  <si>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</si>
  <si>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</si>
  <si>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</si>
  <si>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</si>
  <si>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</si>
  <si>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</si>
  <si>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</si>
  <si>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</si>
  <si>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</si>
  <si>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</si>
  <si>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</si>
  <si>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</si>
  <si>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</si>
  <si>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</si>
  <si>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</si>
  <si>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</si>
  <si>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</si>
  <si>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</si>
  <si>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</si>
  <si>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</si>
  <si>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</si>
  <si>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</si>
  <si>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</si>
  <si>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</si>
  <si>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</si>
  <si>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</si>
  <si>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</si>
  <si>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</si>
  <si>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</si>
  <si>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</si>
  <si>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</si>
  <si>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</si>
  <si>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</si>
  <si>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</si>
  <si>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</si>
  <si>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</si>
  <si>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</si>
  <si>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</si>
  <si>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</si>
  <si>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</si>
  <si>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</si>
  <si>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</si>
  <si>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</si>
  <si>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</si>
  <si>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</si>
  <si>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</si>
  <si>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</si>
  <si>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</si>
  <si>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</si>
  <si>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</si>
  <si>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</si>
  <si>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</si>
  <si>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</si>
  <si>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</si>
  <si>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</si>
  <si>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</si>
  <si>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</si>
  <si>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</si>
  <si>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</si>
  <si>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</si>
  <si>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</si>
  <si>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</si>
  <si>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</si>
  <si>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</si>
  <si>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</si>
  <si>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</si>
  <si>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</si>
  <si>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</si>
  <si>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</si>
  <si>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</si>
  <si>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</si>
  <si>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</si>
  <si>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</si>
  <si>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</si>
  <si>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</si>
  <si>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</si>
  <si>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</si>
  <si>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</si>
  <si>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</si>
  <si>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</si>
  <si>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</si>
  <si>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</si>
  <si>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</si>
  <si>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</si>
  <si>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</si>
  <si>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</si>
  <si>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</si>
  <si>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</si>
  <si>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</si>
  <si>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</si>
  <si>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</si>
  <si>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</si>
  <si>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</si>
  <si>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</si>
  <si>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</si>
  <si>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</si>
  <si>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</si>
  <si>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</si>
  <si>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</si>
  <si>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</si>
  <si>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</si>
  <si>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</si>
  <si>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</si>
  <si>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</si>
  <si>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</si>
  <si>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</si>
  <si>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</si>
  <si>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</si>
  <si>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</si>
  <si>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</si>
  <si>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</si>
  <si>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</si>
  <si>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</si>
  <si>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</si>
  <si>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</si>
  <si>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</si>
  <si>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</si>
  <si>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</si>
  <si>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</si>
  <si>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</si>
  <si>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</si>
  <si>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</si>
  <si>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</si>
  <si>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</si>
  <si>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</si>
  <si>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</si>
  <si>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</si>
  <si>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</si>
  <si>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</si>
  <si>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</si>
  <si>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</si>
  <si>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</si>
  <si>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</si>
  <si>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</si>
  <si>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</si>
  <si>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</si>
  <si>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</si>
  <si>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</si>
  <si>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</si>
  <si>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</si>
  <si>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</si>
  <si>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</si>
  <si>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</si>
  <si>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</si>
  <si>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</si>
  <si>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</si>
  <si>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</si>
  <si>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</si>
  <si>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</si>
  <si>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</si>
  <si>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</si>
  <si>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</si>
  <si>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</si>
  <si>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</si>
  <si>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Separatkloakering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</si>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</sst>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9" t="s">
        <v>284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4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4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WORccw3ieDG8AjHUlSYhBSoMyonRhbHnNVcG81mBlzyBFCSUKb5HmldD1cz1eiGFv8+lmA3ZYK6bH0sCx48+g==" saltValue="EoX08yFYzPaKXOnYQQQC5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6" t="s">
        <v>132</v>
      </c>
      <c r="C3" s="86"/>
      <c r="D3" s="86"/>
      <c r="E3" s="1"/>
      <c r="F3" s="1"/>
    </row>
    <row r="4" spans="1:6" ht="15" customHeight="1" x14ac:dyDescent="0.45">
      <c r="A4" s="1"/>
      <c r="B4" s="86"/>
      <c r="C4" s="86"/>
      <c r="D4" s="8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208</v>
      </c>
      <c r="C8" s="95"/>
      <c r="D8" s="96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259111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58032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5532979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126509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5976631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6016141.8501115907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4" t="s">
        <v>142</v>
      </c>
      <c r="C18" s="95"/>
      <c r="D18" s="96"/>
      <c r="E18" s="1"/>
      <c r="F18" s="1"/>
    </row>
    <row r="19" spans="1:6" x14ac:dyDescent="0.4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94"/>
      <c r="C23" s="95"/>
      <c r="D23" s="96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4" t="s">
        <v>115</v>
      </c>
      <c r="C26" s="95"/>
      <c r="D26" s="96"/>
      <c r="E26" s="1"/>
      <c r="F26" s="1"/>
    </row>
    <row r="27" spans="1:6" x14ac:dyDescent="0.4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4"/>
      <c r="C31" s="95"/>
      <c r="D31" s="96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5UUJ0XvoqVY2vH1jXqkUyt5eS6WKad19GiLcXadt+ixIXYniZGxVEjKEsS6ebx3ZXasrpr3aw0ys376rffiAUA==" saltValue="9CjqIzK3SE0V4Ye1FZbg4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ht="15" customHeight="1" x14ac:dyDescent="0.45">
      <c r="A5" s="1"/>
      <c r="B5" s="58"/>
      <c r="C5" s="58"/>
      <c r="D5" s="58"/>
      <c r="E5" s="58"/>
      <c r="F5" s="58"/>
      <c r="G5" s="1"/>
    </row>
    <row r="6" spans="1:7" ht="15" customHeight="1" x14ac:dyDescent="0.45">
      <c r="A6" s="1"/>
      <c r="B6" s="58"/>
      <c r="C6" s="58"/>
      <c r="D6" s="58"/>
      <c r="E6" s="58"/>
      <c r="F6" s="5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267</v>
      </c>
      <c r="C8" s="95"/>
      <c r="D8" s="95"/>
      <c r="E8" s="95"/>
      <c r="F8" s="96"/>
      <c r="G8" s="1"/>
    </row>
    <row r="9" spans="1:7" x14ac:dyDescent="0.45">
      <c r="A9" s="1"/>
      <c r="B9" s="103" t="s">
        <v>268</v>
      </c>
      <c r="C9" s="104"/>
      <c r="D9" s="105"/>
      <c r="E9" s="9">
        <v>15004986.89651598</v>
      </c>
      <c r="F9" s="14" t="s">
        <v>3</v>
      </c>
      <c r="G9" s="1"/>
    </row>
    <row r="10" spans="1:7" x14ac:dyDescent="0.45">
      <c r="A10" s="1"/>
      <c r="B10" s="103" t="s">
        <v>269</v>
      </c>
      <c r="C10" s="104"/>
      <c r="D10" s="105"/>
      <c r="E10" s="9">
        <v>9752219.2403494567</v>
      </c>
      <c r="F10" s="14" t="s">
        <v>3</v>
      </c>
      <c r="G10" s="1"/>
    </row>
    <row r="11" spans="1:7" x14ac:dyDescent="0.45">
      <c r="A11" s="1"/>
      <c r="B11" s="103" t="s">
        <v>270</v>
      </c>
      <c r="C11" s="104"/>
      <c r="D11" s="105"/>
      <c r="E11" s="9">
        <v>9752219.2403494567</v>
      </c>
      <c r="F11" s="14" t="s">
        <v>3</v>
      </c>
      <c r="G11" s="1"/>
    </row>
    <row r="12" spans="1:7" x14ac:dyDescent="0.45">
      <c r="A12" s="1"/>
      <c r="B12" s="103" t="s">
        <v>271</v>
      </c>
      <c r="C12" s="104"/>
      <c r="D12" s="105"/>
      <c r="E12" s="9">
        <v>9829517.638897486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7" t="s">
        <v>272</v>
      </c>
      <c r="C14" s="98"/>
      <c r="D14" s="98"/>
      <c r="E14" s="98"/>
      <c r="F14" s="9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273</v>
      </c>
      <c r="C16" s="95"/>
      <c r="D16" s="95"/>
      <c r="E16" s="95"/>
      <c r="F16" s="96"/>
      <c r="G16" s="1"/>
    </row>
    <row r="17" spans="1:7" x14ac:dyDescent="0.45">
      <c r="A17" s="1"/>
      <c r="B17" s="103" t="s">
        <v>274</v>
      </c>
      <c r="C17" s="104"/>
      <c r="D17" s="105"/>
      <c r="E17" s="9">
        <v>0</v>
      </c>
      <c r="F17" s="14" t="s">
        <v>3</v>
      </c>
      <c r="G17" s="1"/>
    </row>
    <row r="18" spans="1:7" x14ac:dyDescent="0.45">
      <c r="A18" s="1"/>
      <c r="B18" s="103" t="s">
        <v>275</v>
      </c>
      <c r="C18" s="104"/>
      <c r="D18" s="105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7" t="s">
        <v>276</v>
      </c>
      <c r="C20" s="98"/>
      <c r="D20" s="98"/>
      <c r="E20" s="98"/>
      <c r="F20" s="9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3" t="s">
        <v>213</v>
      </c>
      <c r="C22" s="54"/>
      <c r="D22" s="54"/>
      <c r="E22" s="54"/>
      <c r="F22" s="55"/>
      <c r="G22" s="1"/>
    </row>
    <row r="23" spans="1:7" x14ac:dyDescent="0.45">
      <c r="A23" s="1"/>
      <c r="B23" s="59" t="s">
        <v>214</v>
      </c>
      <c r="C23" s="60"/>
      <c r="D23" s="61"/>
      <c r="E23" s="9">
        <v>42297248.734867319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35730654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6" t="s">
        <v>277</v>
      </c>
      <c r="C26" s="57"/>
      <c r="D26" s="64"/>
      <c r="E26" s="48">
        <f>E23-(E24-E25)</f>
        <v>6566594.7348673195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4" t="s">
        <v>186</v>
      </c>
      <c r="C30" s="95"/>
      <c r="D30" s="95"/>
      <c r="E30" s="95"/>
      <c r="F30" s="96"/>
      <c r="G30" s="1"/>
    </row>
    <row r="31" spans="1:7" x14ac:dyDescent="0.45">
      <c r="A31" s="1"/>
      <c r="B31" s="115" t="s">
        <v>281</v>
      </c>
      <c r="C31" s="116"/>
      <c r="D31" s="117"/>
      <c r="E31" s="9">
        <v>0</v>
      </c>
      <c r="F31" s="14"/>
      <c r="G31" s="1"/>
    </row>
    <row r="32" spans="1:7" x14ac:dyDescent="0.45">
      <c r="A32" s="1"/>
      <c r="B32" s="115" t="s">
        <v>187</v>
      </c>
      <c r="C32" s="116"/>
      <c r="D32" s="117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4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45">
      <c r="A35" s="1"/>
      <c r="B35" s="119"/>
      <c r="C35" s="120"/>
      <c r="D35" s="120"/>
      <c r="E35" s="120"/>
      <c r="F35" s="121"/>
      <c r="G35" s="1"/>
    </row>
    <row r="36" spans="1:7" ht="75" customHeight="1" x14ac:dyDescent="0.45">
      <c r="A36" s="1"/>
      <c r="B36" s="97" t="s">
        <v>280</v>
      </c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kE3ZEOz/dTG16Vd2xx3LZF9pa69lf0ossnXtGQcCnJ/cI9SvT5wwEQb+IiqmmhEeTVtIS7tGjNuvYBtzY7wiiQ==" saltValue="rc4KbX8RbAWwCdLDhAAiIg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4" t="s">
        <v>217</v>
      </c>
      <c r="C9" s="95"/>
      <c r="D9" s="95"/>
      <c r="E9" s="95"/>
      <c r="F9" s="96"/>
      <c r="G9" s="1"/>
    </row>
    <row r="10" spans="1:7" x14ac:dyDescent="0.4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4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45">
      <c r="A13" s="1"/>
      <c r="B13" s="94" t="s">
        <v>109</v>
      </c>
      <c r="C13" s="95"/>
      <c r="D13" s="95"/>
      <c r="E13" s="95"/>
      <c r="F13" s="96"/>
      <c r="G13" s="1"/>
    </row>
    <row r="14" spans="1:7" x14ac:dyDescent="0.4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4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87tIl47b+yEze0ekb38QVzYtdBA655Vvl/e0NVLA9hd3irWGHFqTFVRjxBRJ1UX+KQcaKMxG4yJiao8bqoXFw==" saltValue="OjjF/3TF+xzBkE8XzQff4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282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f/KIwHM6jawk/UMmz+sKYF5OfjjC/8HcpfROtorZPVrxWep7WcJjkB/ln7AC01zyzlYSVaA4GaBmEX3bgr1Jw==" saltValue="e6Kv2ezDzGmCPJvluqkPn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279</v>
      </c>
      <c r="C11" s="22">
        <v>0</v>
      </c>
      <c r="D11" s="14" t="s">
        <v>3</v>
      </c>
      <c r="E11" s="9">
        <v>748698</v>
      </c>
      <c r="F11" s="14" t="s">
        <v>3</v>
      </c>
      <c r="G11" s="1"/>
    </row>
    <row r="12" spans="1:7" x14ac:dyDescent="0.45">
      <c r="A12" s="1"/>
      <c r="B12" s="38" t="s">
        <v>163</v>
      </c>
      <c r="C12" s="12">
        <f>SUM(C10:C11)</f>
        <v>0</v>
      </c>
      <c r="D12" s="13" t="s">
        <v>3</v>
      </c>
      <c r="E12" s="12">
        <f>SUM(E10:E11)</f>
        <v>748698</v>
      </c>
      <c r="F12" s="13" t="s">
        <v>3</v>
      </c>
      <c r="G12" s="1"/>
    </row>
    <row r="13" spans="1:7" x14ac:dyDescent="0.45">
      <c r="A13" s="1"/>
      <c r="B13" s="38" t="s">
        <v>222</v>
      </c>
      <c r="C13" s="12">
        <f>C12*(1+'Fane 14. Nøgletal'!C14)</f>
        <v>0</v>
      </c>
      <c r="D13" s="13" t="s">
        <v>3</v>
      </c>
      <c r="E13" s="12">
        <f>E12*(1+'Fane 14. Nøgletal'!C14)</f>
        <v>751168.70340000011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JTOD8sUYjqrUEsuma/UmuuuH//PpULKzAys88Iufd3qZ0hxzdmU9OilJWXwvdKmy8EX82V3Shkxegc2Rk9a+w==" saltValue="lt5H5oEduDwG/Hz8DNmG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112</v>
      </c>
      <c r="C8" s="95"/>
      <c r="D8" s="95"/>
      <c r="E8" s="95"/>
      <c r="F8" s="96"/>
      <c r="G8" s="1"/>
    </row>
    <row r="9" spans="1:7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283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113</v>
      </c>
      <c r="C16" s="95"/>
      <c r="D16" s="95"/>
      <c r="E16" s="95"/>
      <c r="F16" s="96"/>
      <c r="G16" s="1"/>
    </row>
    <row r="17" spans="1:7" x14ac:dyDescent="0.4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45">
      <c r="A18" s="1"/>
      <c r="B18" s="25" t="s">
        <v>283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166</v>
      </c>
      <c r="C24" s="95"/>
      <c r="D24" s="95"/>
      <c r="E24" s="95"/>
      <c r="F24" s="96"/>
      <c r="G24" s="1"/>
    </row>
    <row r="25" spans="1:7" x14ac:dyDescent="0.4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45">
      <c r="A26" s="1"/>
      <c r="B26" s="25" t="s">
        <v>283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224</v>
      </c>
      <c r="C32" s="95"/>
      <c r="D32" s="95"/>
      <c r="E32" s="95"/>
      <c r="F32" s="96"/>
      <c r="G32" s="1"/>
    </row>
    <row r="33" spans="1:7" x14ac:dyDescent="0.4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45">
      <c r="A34" s="1"/>
      <c r="B34" s="25" t="s">
        <v>283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FgDSnk0sxkz98IeH5NyUYKtPVkAFVhtLfs1v9z1pX4JbhLOF56FLUfGPNfolgy16SyXZF/tuznXKdQfwHT0pvg==" saltValue="OG542hRUZym+cvtEGl8sy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02"/>
      <c r="C5" s="102"/>
      <c r="D5" s="102"/>
      <c r="E5" s="102"/>
      <c r="F5" s="10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103</v>
      </c>
      <c r="C8" s="95"/>
      <c r="D8" s="95"/>
      <c r="E8" s="95"/>
      <c r="F8" s="96"/>
      <c r="G8" s="1"/>
    </row>
    <row r="9" spans="1:7" x14ac:dyDescent="0.4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4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4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4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4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4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4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4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VglTSMFy04lTrXJkMfvyTbWtkWaBg/5pn8bJn6l43BfOUM6tIcaaKjPW+2mkNjxnThuBQ+n8qu02bnFlU4sJZw==" saltValue="2k1HyQb1xdctnhL5FqHhJ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XeVVo90ow2CcODyQJHHO99L9HJS+25HaqA+5s9LocL9ljBYqRwJ5JFkSI1hey4hHYmY8wfEmbHnY/Re6prE3SQ==" saltValue="WgoeJF3vUD0hAF3Ngw1zE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108</v>
      </c>
      <c r="C14" s="95"/>
      <c r="D14" s="95"/>
      <c r="E14" s="95"/>
      <c r="F14" s="96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169</v>
      </c>
      <c r="C20" s="95"/>
      <c r="D20" s="95"/>
      <c r="E20" s="95"/>
      <c r="F20" s="96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231</v>
      </c>
      <c r="C26" s="95"/>
      <c r="D26" s="95"/>
      <c r="E26" s="95"/>
      <c r="F26" s="96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gyv3fIViyFxUktSxav05Jd7vYIFYJLGS0RKRruTrDgBeBeCpbr8G/mNvwZUwV58u9Pkd+M6Icdkg7kdsW0xb0g==" saltValue="2WVakCUIJeMfrpaqPq7XS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2" t="s">
        <v>189</v>
      </c>
      <c r="C3" s="102"/>
      <c r="D3" s="1"/>
    </row>
    <row r="4" spans="1:4" ht="25.5" customHeight="1" x14ac:dyDescent="0.45">
      <c r="A4" s="1"/>
      <c r="B4" s="102"/>
      <c r="C4" s="10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buyTTEHAQnzoZ9YEXE8ajOJmRzcOhjAXlDZezJKl8rFzHFcano7MqrXoIQNvBq9mLLGtHgGhQWkozQzOQ3liUg==" saltValue="ySL9QBwvTdXJQ18O+kOs7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194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36927771.49742078</v>
      </c>
      <c r="D9" s="8" t="s">
        <v>3</v>
      </c>
      <c r="E9" s="1"/>
    </row>
    <row r="10" spans="1:5" ht="17.100000000000001" customHeight="1" x14ac:dyDescent="0.45">
      <c r="A10" s="1"/>
      <c r="B10" s="50" t="s">
        <v>43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45">
      <c r="A11" s="1"/>
      <c r="B11" s="50" t="s">
        <v>44</v>
      </c>
      <c r="C11" s="9">
        <f>'Fane 10.1. Varige tillæg'!E13</f>
        <v>751168.70340000011</v>
      </c>
      <c r="D11" s="8" t="s">
        <v>3</v>
      </c>
      <c r="E11" s="1"/>
    </row>
    <row r="12" spans="1:5" ht="17.100000000000001" customHeight="1" x14ac:dyDescent="0.4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0" t="s">
        <v>20</v>
      </c>
      <c r="C16" s="9">
        <f>SUM(C9:C15)*'Fane 14. Nøgletal'!C14</f>
        <v>124340.50266270858</v>
      </c>
      <c r="D16" s="8" t="s">
        <v>3</v>
      </c>
      <c r="E16" s="1"/>
    </row>
    <row r="17" spans="1:5" ht="17.100000000000001" customHeight="1" x14ac:dyDescent="0.45">
      <c r="A17" s="1"/>
      <c r="B17" s="50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45">
      <c r="A18" s="1"/>
      <c r="B18" s="50" t="s">
        <v>26</v>
      </c>
      <c r="C18" s="9">
        <f>-'Fane 4.1. Gen. krav - drift'!G40</f>
        <v>-201648.81922694721</v>
      </c>
      <c r="D18" s="8" t="s">
        <v>3</v>
      </c>
      <c r="E18" s="1"/>
    </row>
    <row r="19" spans="1:5" ht="17.100000000000001" customHeight="1" x14ac:dyDescent="0.45">
      <c r="A19" s="1"/>
      <c r="B19" s="50" t="s">
        <v>27</v>
      </c>
      <c r="C19" s="9">
        <f>-'Fane 4.2. Gen. krav - anlæg'!G37</f>
        <v>-419210.34542130859</v>
      </c>
      <c r="D19" s="8" t="s">
        <v>3</v>
      </c>
      <c r="E19" s="1"/>
    </row>
    <row r="20" spans="1:5" ht="17.100000000000001" customHeight="1" x14ac:dyDescent="0.45">
      <c r="A20" s="1"/>
      <c r="B20" s="56" t="s">
        <v>22</v>
      </c>
      <c r="C20" s="10">
        <f>SUM(C9:C19)</f>
        <v>37182421.538835235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6016141.8501115907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285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43198563.388946824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lB3I9Fbfhcj0w8d6DOQNvZIt9ocBz14a/KtoHUwcB6DyghKhxbSK6koSNr6IXoZqlI98DNYafo3rNhaWsLtfcw==" saltValue="09juakRBG34FtbYZ7s2Yh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196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37182421.538835235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122701.99107815628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-198267.97512378823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-414368.95221569319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36692486.602573909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6035995.1182169598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285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42728481.72079087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EJd99SZxlIZxqKsxE7JxQUEPAPgpcOJisZyk5+VFToF5Fk+dacggxyN7JMSSzjoYA+RSaxvYYutlqJV8cbgnPA==" saltValue="FA5ojrd/OAgMmhAKmP5z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197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36692486.602573909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121085.2057884939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-194943.81425286282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-409583.47148558655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36209044.522623956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6055913.9021070758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42264958.424731031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RbIg6lRD+PMqgsayV9ks6MeQNW+w5SW+rPg1hR79GXv0a53X6NFt+3OkhHKJ8q6c/XfombwVRhP86M/hCfX8Nw==" saltValue="l+Dku1DOB6WsOvlTFfKT1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198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36209044.522623956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119489.84692465905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-191675.38626309935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-404853.25750675501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35732005.725778759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6075898.4179840293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41807904.14376279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d7kpqad0KKo5kwBO99ud/0naTwqfDtNAGg3ZYjc2pksf7/myqJ794a5V0RFeRMHJqxo7o7C/hwayuEQlvwIj9A==" saltValue="nK8eh6UBuiZdKith9J7h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7" t="s">
        <v>25</v>
      </c>
      <c r="C9" s="98"/>
      <c r="D9" s="99"/>
      <c r="E9" s="7">
        <v>37350178.063412152</v>
      </c>
      <c r="F9" s="8" t="s">
        <v>3</v>
      </c>
      <c r="G9" s="1"/>
    </row>
    <row r="10" spans="1:7" ht="15" customHeight="1" x14ac:dyDescent="0.45">
      <c r="A10" s="1"/>
      <c r="B10" s="88" t="s">
        <v>43</v>
      </c>
      <c r="C10" s="89"/>
      <c r="D10" s="90"/>
      <c r="E10" s="7">
        <v>0</v>
      </c>
      <c r="F10" s="8" t="s">
        <v>3</v>
      </c>
      <c r="G10" s="1"/>
    </row>
    <row r="11" spans="1:7" ht="15" customHeight="1" x14ac:dyDescent="0.45">
      <c r="A11" s="1"/>
      <c r="B11" s="88" t="s">
        <v>44</v>
      </c>
      <c r="C11" s="89"/>
      <c r="D11" s="90"/>
      <c r="E11" s="9">
        <v>0</v>
      </c>
      <c r="F11" s="8" t="s">
        <v>3</v>
      </c>
      <c r="G11" s="1"/>
    </row>
    <row r="12" spans="1:7" ht="15" customHeight="1" x14ac:dyDescent="0.4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4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4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4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45">
      <c r="A16" s="1"/>
      <c r="B16" s="97" t="s">
        <v>20</v>
      </c>
      <c r="C16" s="98"/>
      <c r="D16" s="99"/>
      <c r="E16" s="9">
        <v>735798.50784921937</v>
      </c>
      <c r="F16" s="8" t="s">
        <v>3</v>
      </c>
      <c r="G16" s="1"/>
    </row>
    <row r="17" spans="1:7" ht="15" customHeight="1" x14ac:dyDescent="0.45">
      <c r="A17" s="1"/>
      <c r="B17" s="97" t="s">
        <v>10</v>
      </c>
      <c r="C17" s="98"/>
      <c r="D17" s="99"/>
      <c r="E17" s="9">
        <v>-149853.47304410025</v>
      </c>
      <c r="F17" s="8" t="s">
        <v>3</v>
      </c>
      <c r="G17" s="1"/>
    </row>
    <row r="18" spans="1:7" ht="15" customHeight="1" x14ac:dyDescent="0.45">
      <c r="A18" s="1"/>
      <c r="B18" s="97" t="s">
        <v>26</v>
      </c>
      <c r="C18" s="98"/>
      <c r="D18" s="99"/>
      <c r="E18" s="9">
        <f>-'Fane 4.1. Gen. krav - drift'!G34</f>
        <v>-205087.31311869522</v>
      </c>
      <c r="F18" s="8" t="s">
        <v>3</v>
      </c>
      <c r="G18" s="1"/>
    </row>
    <row r="19" spans="1:7" ht="15" customHeight="1" x14ac:dyDescent="0.45">
      <c r="A19" s="1"/>
      <c r="B19" s="97" t="s">
        <v>27</v>
      </c>
      <c r="C19" s="98"/>
      <c r="D19" s="99"/>
      <c r="E19" s="9">
        <f>-'Fane 4.2. Gen. krav - anlæg'!G31</f>
        <v>-803264.28767779516</v>
      </c>
      <c r="F19" s="8" t="s">
        <v>3</v>
      </c>
      <c r="G19" s="1"/>
    </row>
    <row r="20" spans="1:7" ht="15" customHeight="1" x14ac:dyDescent="0.45">
      <c r="A20" s="1"/>
      <c r="B20" s="56" t="s">
        <v>22</v>
      </c>
      <c r="C20" s="57"/>
      <c r="D20" s="64"/>
      <c r="E20" s="10">
        <f>SUM(E9:E19)</f>
        <v>36927771.49742078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1" t="s">
        <v>13</v>
      </c>
      <c r="C22" s="92"/>
      <c r="D22" s="93"/>
      <c r="E22" s="10">
        <v>7214703.8807214005</v>
      </c>
      <c r="F22" s="11" t="s">
        <v>3</v>
      </c>
      <c r="G22" s="1"/>
    </row>
    <row r="23" spans="1:7" ht="15" customHeight="1" x14ac:dyDescent="0.4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4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4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44142475.378142178</v>
      </c>
      <c r="F33" s="13" t="s">
        <v>3</v>
      </c>
      <c r="G33" s="1"/>
    </row>
    <row r="34" spans="1:7" ht="27" customHeight="1" x14ac:dyDescent="0.45">
      <c r="A34" s="1"/>
      <c r="B34" s="97" t="s">
        <v>252</v>
      </c>
      <c r="C34" s="98"/>
      <c r="D34" s="98"/>
      <c r="E34" s="98"/>
      <c r="F34" s="9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SO8NC8zXPljfVYDCTKAxpI9y+9VP4EbIW/WbS4R3uxVGEJ/0GYAshhI9NHiZcjUoi+k4GLWGnQx0oKaTHnjrA==" saltValue="7AiIWhKI3KqZZl2Vw+vSl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45">
      <c r="A3" s="1"/>
      <c r="B3" s="102"/>
      <c r="C3" s="102"/>
      <c r="D3" s="102"/>
      <c r="E3" s="102"/>
      <c r="F3" s="102"/>
      <c r="G3" s="102"/>
      <c r="H3" s="102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4" t="s">
        <v>56</v>
      </c>
      <c r="C5" s="95"/>
      <c r="D5" s="95"/>
      <c r="E5" s="95"/>
      <c r="F5" s="95"/>
      <c r="G5" s="95"/>
      <c r="H5" s="96"/>
      <c r="I5" s="1"/>
    </row>
    <row r="6" spans="1:9" x14ac:dyDescent="0.45">
      <c r="A6" s="1"/>
      <c r="B6" s="103" t="s">
        <v>45</v>
      </c>
      <c r="C6" s="104"/>
      <c r="D6" s="104"/>
      <c r="E6" s="104"/>
      <c r="F6" s="105"/>
      <c r="G6" s="24">
        <v>10327395.817690685</v>
      </c>
      <c r="H6" s="14" t="s">
        <v>3</v>
      </c>
      <c r="I6" s="1"/>
    </row>
    <row r="7" spans="1:9" x14ac:dyDescent="0.45">
      <c r="A7" s="1"/>
      <c r="B7" s="97" t="s">
        <v>145</v>
      </c>
      <c r="C7" s="98"/>
      <c r="D7" s="98"/>
      <c r="E7" s="98"/>
      <c r="F7" s="99"/>
      <c r="G7" s="24">
        <v>0</v>
      </c>
      <c r="H7" s="14" t="s">
        <v>3</v>
      </c>
      <c r="I7" s="1"/>
    </row>
    <row r="8" spans="1:9" x14ac:dyDescent="0.45">
      <c r="A8" s="1"/>
      <c r="B8" s="103" t="s">
        <v>46</v>
      </c>
      <c r="C8" s="104"/>
      <c r="D8" s="104"/>
      <c r="E8" s="104"/>
      <c r="F8" s="105"/>
      <c r="G8" s="24">
        <f>SUM(G6:G7)*'Fane 14. Nøgletal'!C29</f>
        <v>206547.91635381372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4" t="s">
        <v>57</v>
      </c>
      <c r="C11" s="95"/>
      <c r="D11" s="95"/>
      <c r="E11" s="95"/>
      <c r="F11" s="95"/>
      <c r="G11" s="95"/>
      <c r="H11" s="96"/>
      <c r="I11" s="1"/>
    </row>
    <row r="12" spans="1:9" x14ac:dyDescent="0.45">
      <c r="A12" s="1"/>
      <c r="B12" s="103" t="s">
        <v>47</v>
      </c>
      <c r="C12" s="104"/>
      <c r="D12" s="104"/>
      <c r="E12" s="104"/>
      <c r="F12" s="105"/>
      <c r="G12" s="24">
        <f>(G6-G8)*(1+'Fane 14. Nøgletal'!C10)</f>
        <v>10297962.739610268</v>
      </c>
      <c r="H12" s="14" t="s">
        <v>3</v>
      </c>
      <c r="I12" s="1"/>
    </row>
    <row r="13" spans="1:9" ht="15" customHeight="1" x14ac:dyDescent="0.45">
      <c r="A13" s="1"/>
      <c r="B13" s="103" t="s">
        <v>146</v>
      </c>
      <c r="C13" s="104"/>
      <c r="D13" s="104"/>
      <c r="E13" s="104"/>
      <c r="F13" s="105"/>
      <c r="G13" s="24">
        <v>0</v>
      </c>
      <c r="H13" s="14" t="s">
        <v>3</v>
      </c>
      <c r="I13" s="1"/>
    </row>
    <row r="14" spans="1:9" x14ac:dyDescent="0.45">
      <c r="A14" s="1"/>
      <c r="B14" s="97" t="s">
        <v>143</v>
      </c>
      <c r="C14" s="98"/>
      <c r="D14" s="98"/>
      <c r="E14" s="98"/>
      <c r="F14" s="99"/>
      <c r="G14" s="24">
        <v>0</v>
      </c>
      <c r="H14" s="14" t="s">
        <v>3</v>
      </c>
      <c r="I14" s="1"/>
    </row>
    <row r="15" spans="1:9" x14ac:dyDescent="0.45">
      <c r="A15" s="1"/>
      <c r="B15" s="106" t="s">
        <v>48</v>
      </c>
      <c r="C15" s="107"/>
      <c r="D15" s="107"/>
      <c r="E15" s="107"/>
      <c r="F15" s="108"/>
      <c r="G15" s="24">
        <v>0</v>
      </c>
      <c r="H15" s="14" t="s">
        <v>3</v>
      </c>
      <c r="I15" s="1"/>
    </row>
    <row r="16" spans="1:9" x14ac:dyDescent="0.4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205959.25479220535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4" t="s">
        <v>58</v>
      </c>
      <c r="C19" s="95"/>
      <c r="D19" s="95"/>
      <c r="E19" s="95"/>
      <c r="F19" s="95"/>
      <c r="G19" s="95"/>
      <c r="H19" s="96"/>
      <c r="I19" s="1"/>
    </row>
    <row r="20" spans="1:9" x14ac:dyDescent="0.4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10268613.545802379</v>
      </c>
      <c r="H20" s="14" t="s">
        <v>3</v>
      </c>
      <c r="I20" s="1"/>
    </row>
    <row r="21" spans="1:9" x14ac:dyDescent="0.45">
      <c r="A21" s="1"/>
      <c r="B21" s="106" t="s">
        <v>51</v>
      </c>
      <c r="C21" s="107"/>
      <c r="D21" s="107"/>
      <c r="E21" s="107"/>
      <c r="F21" s="108"/>
      <c r="G21" s="24">
        <v>0</v>
      </c>
      <c r="H21" s="14" t="s">
        <v>3</v>
      </c>
      <c r="I21" s="1"/>
    </row>
    <row r="22" spans="1:9" x14ac:dyDescent="0.4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205372.27091604759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4" t="s">
        <v>59</v>
      </c>
      <c r="C25" s="95"/>
      <c r="D25" s="95"/>
      <c r="E25" s="95"/>
      <c r="F25" s="95"/>
      <c r="G25" s="95"/>
      <c r="H25" s="96"/>
      <c r="I25" s="1"/>
    </row>
    <row r="26" spans="1:9" x14ac:dyDescent="0.4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10261487.128001591</v>
      </c>
      <c r="H26" s="14" t="s">
        <v>3</v>
      </c>
      <c r="I26" s="1"/>
    </row>
    <row r="27" spans="1:9" x14ac:dyDescent="0.45">
      <c r="A27" s="1"/>
      <c r="B27" s="106" t="s">
        <v>54</v>
      </c>
      <c r="C27" s="107"/>
      <c r="D27" s="107"/>
      <c r="E27" s="107"/>
      <c r="F27" s="108"/>
      <c r="G27" s="24">
        <v>0</v>
      </c>
      <c r="H27" s="14" t="s">
        <v>3</v>
      </c>
      <c r="I27" s="1"/>
    </row>
    <row r="28" spans="1:9" x14ac:dyDescent="0.4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205229.74256003182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4" t="s">
        <v>62</v>
      </c>
      <c r="C31" s="95"/>
      <c r="D31" s="95"/>
      <c r="E31" s="95"/>
      <c r="F31" s="95"/>
      <c r="G31" s="95"/>
      <c r="H31" s="96"/>
      <c r="I31" s="1"/>
    </row>
    <row r="32" spans="1:9" x14ac:dyDescent="0.4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10254365.65593476</v>
      </c>
      <c r="H32" s="14" t="s">
        <v>3</v>
      </c>
      <c r="I32" s="1"/>
    </row>
    <row r="33" spans="1:9" x14ac:dyDescent="0.45">
      <c r="A33" s="1"/>
      <c r="B33" s="103" t="s">
        <v>171</v>
      </c>
      <c r="C33" s="104"/>
      <c r="D33" s="104"/>
      <c r="E33" s="104"/>
      <c r="F33" s="105"/>
      <c r="G33" s="24">
        <v>0</v>
      </c>
      <c r="H33" s="14" t="s">
        <v>3</v>
      </c>
      <c r="I33" s="1"/>
    </row>
    <row r="34" spans="1:9" x14ac:dyDescent="0.4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205087.31311869522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4" t="s">
        <v>232</v>
      </c>
      <c r="C37" s="95"/>
      <c r="D37" s="95"/>
      <c r="E37" s="95"/>
      <c r="F37" s="95"/>
      <c r="G37" s="95"/>
      <c r="H37" s="96"/>
      <c r="I37" s="1"/>
    </row>
    <row r="38" spans="1:9" x14ac:dyDescent="0.4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10082440.96134736</v>
      </c>
      <c r="H38" s="14" t="s">
        <v>3</v>
      </c>
      <c r="I38" s="1"/>
    </row>
    <row r="39" spans="1:9" x14ac:dyDescent="0.45">
      <c r="A39" s="1"/>
      <c r="B39" s="103" t="s">
        <v>236</v>
      </c>
      <c r="C39" s="104"/>
      <c r="D39" s="104"/>
      <c r="E39" s="104"/>
      <c r="F39" s="105"/>
      <c r="G39" s="24">
        <f>SUM('Fane 2.1. Økonomisk ramme 2022'!C10,'Fane 2.1. Økonomisk ramme 2022'!C12,'Fane 2.1. Økonomisk ramme 2022'!C14)*(1+'Fane 14. Nøgletal'!C14)</f>
        <v>0</v>
      </c>
      <c r="H39" s="14" t="s">
        <v>3</v>
      </c>
      <c r="I39" s="1"/>
    </row>
    <row r="40" spans="1:9" x14ac:dyDescent="0.4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201648.81922694721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4" t="s">
        <v>233</v>
      </c>
      <c r="C43" s="95"/>
      <c r="D43" s="95"/>
      <c r="E43" s="95"/>
      <c r="F43" s="95"/>
      <c r="G43" s="95"/>
      <c r="H43" s="96"/>
      <c r="I43" s="1"/>
    </row>
    <row r="44" spans="1:9" x14ac:dyDescent="0.4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9913398.7561894115</v>
      </c>
      <c r="H44" s="14" t="s">
        <v>3</v>
      </c>
      <c r="I44" s="1"/>
    </row>
    <row r="45" spans="1:9" x14ac:dyDescent="0.45">
      <c r="A45" s="1"/>
      <c r="B45" s="109" t="s">
        <v>237</v>
      </c>
      <c r="C45" s="110"/>
      <c r="D45" s="110"/>
      <c r="E45" s="110"/>
      <c r="F45" s="111"/>
      <c r="G45" s="24">
        <f>G39*(1+'Fane 14. Nøgletal'!C14)</f>
        <v>0</v>
      </c>
      <c r="H45" s="14" t="s">
        <v>3</v>
      </c>
      <c r="I45" s="1"/>
    </row>
    <row r="46" spans="1:9" x14ac:dyDescent="0.45">
      <c r="A46" s="1"/>
      <c r="B46" s="103" t="s">
        <v>97</v>
      </c>
      <c r="C46" s="104"/>
      <c r="D46" s="104"/>
      <c r="E46" s="104"/>
      <c r="F46" s="105"/>
      <c r="G46" s="24">
        <f>-'Fane 13. Bortfald'!C18*(1+'Fane 14. Nøgletal'!C14)</f>
        <v>0</v>
      </c>
      <c r="H46" s="14" t="s">
        <v>3</v>
      </c>
      <c r="I46" s="1"/>
    </row>
    <row r="47" spans="1:9" x14ac:dyDescent="0.4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198267.97512378823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172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9747190.7126431409</v>
      </c>
      <c r="H53" s="14" t="s">
        <v>3</v>
      </c>
      <c r="I53" s="1"/>
    </row>
    <row r="54" spans="1:9" x14ac:dyDescent="0.45">
      <c r="A54" s="1"/>
      <c r="B54" s="103" t="s">
        <v>174</v>
      </c>
      <c r="C54" s="104"/>
      <c r="D54" s="104"/>
      <c r="E54" s="104"/>
      <c r="F54" s="105"/>
      <c r="G54" s="24">
        <f>-'Fane 13. Bortfald'!C24*(1+'Fane 14. Nøgletal'!C14)</f>
        <v>0</v>
      </c>
      <c r="H54" s="14" t="s">
        <v>3</v>
      </c>
      <c r="I54" s="1"/>
    </row>
    <row r="55" spans="1:9" x14ac:dyDescent="0.4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194943.81425286282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9583769.3131549675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24">
        <f>-'Fane 13. Bortfald'!C30*(1+'Fane 14. Nøgletal'!C14)</f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191675.38626309935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Z0AruQuLRFi42Rx2Y62Se6aLQRBTaH/6z7QZPWAhoOKxaGi70rpbYe7d/+Z/LDxc3uAKaqTX+ZEp+Ghk7M50fA==" saltValue="x0dChBcR98KibPJ74P9w6Q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4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4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4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65</v>
      </c>
      <c r="C5" s="104"/>
      <c r="D5" s="104"/>
      <c r="E5" s="104"/>
      <c r="F5" s="105"/>
      <c r="G5" s="24">
        <v>28788870.583835226</v>
      </c>
      <c r="H5" s="14" t="s">
        <v>3</v>
      </c>
      <c r="I5" s="1"/>
    </row>
    <row r="6" spans="1:9" x14ac:dyDescent="0.45">
      <c r="A6" s="1"/>
      <c r="B6" s="103" t="s">
        <v>61</v>
      </c>
      <c r="C6" s="104"/>
      <c r="D6" s="104"/>
      <c r="E6" s="104"/>
      <c r="F6" s="105"/>
      <c r="G6" s="24">
        <f>G5*'Fane 14. Nøgletal'!C19</f>
        <v>261978.72231290056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29026112.469098967</v>
      </c>
      <c r="H10" s="14" t="s">
        <v>3</v>
      </c>
      <c r="I10" s="1"/>
    </row>
    <row r="11" spans="1:9" x14ac:dyDescent="0.45">
      <c r="A11" s="1"/>
      <c r="B11" s="103" t="s">
        <v>147</v>
      </c>
      <c r="C11" s="104"/>
      <c r="D11" s="104"/>
      <c r="E11" s="104"/>
      <c r="F11" s="105"/>
      <c r="G11" s="24">
        <v>-510344.75670940749</v>
      </c>
      <c r="H11" s="14" t="s">
        <v>3</v>
      </c>
      <c r="I11" s="1"/>
    </row>
    <row r="12" spans="1:9" x14ac:dyDescent="0.45">
      <c r="A12" s="1"/>
      <c r="B12" s="106" t="s">
        <v>68</v>
      </c>
      <c r="C12" s="107"/>
      <c r="D12" s="107"/>
      <c r="E12" s="107"/>
      <c r="F12" s="108"/>
      <c r="G12" s="24">
        <v>0</v>
      </c>
      <c r="H12" s="14" t="s">
        <v>3</v>
      </c>
      <c r="I12" s="1"/>
    </row>
    <row r="13" spans="1:9" x14ac:dyDescent="0.4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504729.08850929519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4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28501231.799798168</v>
      </c>
      <c r="H17" s="14" t="s">
        <v>3</v>
      </c>
      <c r="I17" s="1"/>
    </row>
    <row r="18" spans="1:9" x14ac:dyDescent="0.45">
      <c r="A18" s="1"/>
      <c r="B18" s="106" t="s">
        <v>72</v>
      </c>
      <c r="C18" s="107"/>
      <c r="D18" s="107"/>
      <c r="E18" s="107"/>
      <c r="F18" s="108"/>
      <c r="G18" s="24">
        <v>0</v>
      </c>
      <c r="H18" s="14" t="s">
        <v>3</v>
      </c>
      <c r="I18" s="1"/>
    </row>
    <row r="19" spans="1:9" x14ac:dyDescent="0.4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504471.80285642762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28548296.168881495</v>
      </c>
      <c r="H23" s="14" t="s">
        <v>3</v>
      </c>
      <c r="I23" s="1"/>
    </row>
    <row r="24" spans="1:9" x14ac:dyDescent="0.45">
      <c r="A24" s="1"/>
      <c r="B24" s="106" t="s">
        <v>76</v>
      </c>
      <c r="C24" s="107"/>
      <c r="D24" s="107"/>
      <c r="E24" s="107"/>
      <c r="F24" s="108"/>
      <c r="G24" s="24">
        <v>0</v>
      </c>
      <c r="H24" s="14" t="s">
        <v>3</v>
      </c>
      <c r="I24" s="1"/>
    </row>
    <row r="25" spans="1:9" x14ac:dyDescent="0.4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810771.61119623447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28283953.79147166</v>
      </c>
      <c r="H29" s="14" t="s">
        <v>3</v>
      </c>
      <c r="I29" s="1"/>
    </row>
    <row r="30" spans="1:9" x14ac:dyDescent="0.45">
      <c r="A30" s="1"/>
      <c r="B30" s="103" t="s">
        <v>176</v>
      </c>
      <c r="C30" s="104"/>
      <c r="D30" s="104"/>
      <c r="E30" s="104"/>
      <c r="F30" s="105"/>
      <c r="G30" s="24">
        <v>0</v>
      </c>
      <c r="H30" s="14" t="s">
        <v>3</v>
      </c>
      <c r="I30" s="1"/>
    </row>
    <row r="31" spans="1:9" x14ac:dyDescent="0.4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803264.28767779516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27571375.779156387</v>
      </c>
      <c r="H35" s="14" t="s">
        <v>3</v>
      </c>
      <c r="I35" s="1"/>
    </row>
    <row r="36" spans="1:9" x14ac:dyDescent="0.4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753647.56012122019</v>
      </c>
      <c r="H36" s="14" t="s">
        <v>3</v>
      </c>
      <c r="I36" s="1"/>
    </row>
    <row r="37" spans="1:9" x14ac:dyDescent="0.4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419210.34542130859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27997902.176736027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24">
        <f>G36*(1+'Fane 14. Nøgletal'!C14)</f>
        <v>756134.59706962027</v>
      </c>
      <c r="H42" s="14" t="s">
        <v>3</v>
      </c>
      <c r="I42" s="1"/>
    </row>
    <row r="43" spans="1:9" x14ac:dyDescent="0.45">
      <c r="A43" s="1"/>
      <c r="B43" s="103" t="s">
        <v>101</v>
      </c>
      <c r="C43" s="104"/>
      <c r="D43" s="104"/>
      <c r="E43" s="104"/>
      <c r="F43" s="105"/>
      <c r="G43" s="24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414368.95221569319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27674558.884161253</v>
      </c>
      <c r="H53" s="14" t="s">
        <v>3</v>
      </c>
      <c r="I53" s="1"/>
    </row>
    <row r="54" spans="1:9" x14ac:dyDescent="0.45">
      <c r="A54" s="1"/>
      <c r="B54" s="103" t="s">
        <v>183</v>
      </c>
      <c r="C54" s="104"/>
      <c r="D54" s="104"/>
      <c r="E54" s="104"/>
      <c r="F54" s="105"/>
      <c r="G54" s="24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409583.47148558655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4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27354949.8315375</v>
      </c>
      <c r="H59" s="14" t="s">
        <v>3</v>
      </c>
      <c r="I59" s="1"/>
    </row>
    <row r="60" spans="1:9" x14ac:dyDescent="0.45">
      <c r="A60" s="1"/>
      <c r="B60" s="103" t="s">
        <v>256</v>
      </c>
      <c r="C60" s="104"/>
      <c r="D60" s="104"/>
      <c r="E60" s="104"/>
      <c r="F60" s="105"/>
      <c r="G60" s="24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404853.25750675501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rUdsxwZKeUFaf8xq1T349C8+s8GALupM9xdrXYCoy9e8437Jjg4l3Q32aqJ5J+MDpCfSlRYfPnq65RDYqhzSzw==" saltValue="0JuwdNGvouAxwlsj8Otnk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103" t="s">
        <v>243</v>
      </c>
      <c r="C9" s="104"/>
      <c r="D9" s="104"/>
      <c r="E9" s="104"/>
      <c r="F9" s="105"/>
      <c r="G9" s="23">
        <v>0</v>
      </c>
      <c r="H9" s="14"/>
      <c r="I9" s="1"/>
    </row>
    <row r="10" spans="1:9" x14ac:dyDescent="0.45">
      <c r="A10" s="1"/>
      <c r="B10" s="103" t="s">
        <v>86</v>
      </c>
      <c r="C10" s="104"/>
      <c r="D10" s="104"/>
      <c r="E10" s="104"/>
      <c r="F10" s="105"/>
      <c r="G10" s="23">
        <v>3.666367287165065E-3</v>
      </c>
      <c r="H10" s="14"/>
      <c r="I10" s="1"/>
    </row>
    <row r="11" spans="1:9" x14ac:dyDescent="0.45">
      <c r="A11" s="1"/>
      <c r="B11" s="103" t="s">
        <v>87</v>
      </c>
      <c r="C11" s="104"/>
      <c r="D11" s="104"/>
      <c r="E11" s="104"/>
      <c r="F11" s="105"/>
      <c r="G11" s="41">
        <v>3.9346102301910137E-3</v>
      </c>
      <c r="H11" s="14"/>
      <c r="I11" s="1"/>
    </row>
    <row r="12" spans="1:9" x14ac:dyDescent="0.45">
      <c r="A12" s="1"/>
      <c r="B12" s="103" t="s">
        <v>206</v>
      </c>
      <c r="C12" s="104"/>
      <c r="D12" s="104"/>
      <c r="E12" s="104"/>
      <c r="F12" s="105"/>
      <c r="G12" s="41">
        <v>0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4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th7MrQRkoOuIgfenyECM/4Vl2HjMJB2FLcp6jSTqyJYLXz65xNcHO7diR8nwGP0/fPUsQlpnUMgIU6Q4wjUZQ==" saltValue="DP5sAYcCeZC2p2eJhRcEq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2021-09-09T22:33:30Z</dcterms:modified>
</cp:coreProperties>
</file>