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Vejle Spildevand AS (S103)\ØR2027\"/>
    </mc:Choice>
  </mc:AlternateContent>
  <xr:revisionPtr revIDLastSave="0" documentId="13_ncr:1_{DD3CBF98-7271-45D4-B95D-AFF9499014F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tillæg'!$A$1:$G$40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tillæg'!$A$1:$G$40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tillæg'!$B$8:$F$38</definedName>
    <definedName name="VarigeTillæg_Tabel_KS">'5.2. Varige tillæg'!$B$36</definedName>
    <definedName name="VarigeTillæg_Tabel_SletSmå">'5.2. Varige tillæg'!$B$35:$F$35</definedName>
    <definedName name="VarigeTillæg_Tabel_Værdi">'5.2. Varige tillæg'!$B$34</definedName>
    <definedName name="VarigeTillæg_Tabel_Værdi_korr">'5.2. Varige tillæg'!$B$38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9" l="1"/>
  <c r="C34" i="9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35" i="9"/>
  <c r="C36" i="9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E9" i="8"/>
  <c r="C9" i="7" s="1"/>
  <c r="C24" i="7"/>
  <c r="C18" i="3" s="1"/>
  <c r="C16" i="6"/>
  <c r="C13" i="3" l="1"/>
  <c r="C12" i="11"/>
  <c r="C19" i="3" s="1"/>
  <c r="C12" i="3"/>
  <c r="C10" i="7"/>
  <c r="C19" i="7" s="1"/>
  <c r="C11" i="4" s="1"/>
  <c r="C12" i="4" s="1"/>
  <c r="C15" i="4" s="1"/>
  <c r="C19" i="4" s="1"/>
  <c r="C24" i="4" s="1"/>
  <c r="C16" i="12"/>
  <c r="C21" i="3" s="1"/>
  <c r="C35" i="9"/>
  <c r="C37" i="9" s="1"/>
  <c r="C38" i="9" s="1"/>
  <c r="E36" i="9"/>
  <c r="E37" i="9" s="1"/>
  <c r="E38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<sst xmlns="http://schemas.openxmlformats.org/spreadsheetml/2006/main" count="391" uniqueCount="180">
  <si>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</si>
  <si>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</si>
  <si>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</si>
  <si>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</si>
  <si>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</si>
  <si>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</si>
  <si>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</si>
  <si>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</si>
  <si>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</si>
  <si>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</si>
  <si>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</si>
  <si>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</si>
  <si>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</si>
  <si>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</si>
  <si>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</si>
  <si>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</si>
  <si>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</si>
  <si>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</si>
  <si>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</si>
  <si>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</si>
  <si>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</si>
  <si>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</si>
  <si>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</si>
  <si>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</si>
  <si>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</si>
  <si>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</si>
  <si>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</si>
  <si>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</si>
  <si>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</si>
  <si>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</si>
  <si>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</si>
  <si>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</si>
  <si>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</si>
  <si>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</si>
  <si>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</si>
  <si>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</si>
  <si>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</si>
  <si>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</si>
  <si>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</si>
  <si>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</si>
  <si>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</si>
  <si>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</si>
  <si>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</si>
  <si>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</si>
  <si>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</si>
  <si>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</si>
  <si>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</si>
  <si>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</si>
  <si>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</si>
  <si>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</si>
  <si>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</si>
  <si>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</si>
  <si>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</si>
  <si>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</si>
  <si>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</si>
  <si>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</si>
  <si>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</si>
  <si>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</si>
  <si>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</si>
  <si>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</si>
  <si>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</si>
  <si>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</si>
  <si>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</si>
  <si>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</si>
  <si>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</si>
  <si>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</si>
  <si>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</si>
  <si>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</si>
  <si>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</si>
  <si>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</si>
  <si>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</si>
  <si>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</si>
  <si>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</si>
  <si>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</si>
  <si>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</si>
  <si>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</si>
  <si>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</si>
  <si>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</si>
  <si>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</si>
  <si>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</si>
  <si>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</si>
  <si>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</si>
  <si>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</si>
  <si>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</si>
  <si>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</si>
  <si>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</si>
  <si>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</si>
  <si>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</si>
  <si>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</si>
  <si>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</si>
  <si>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</si>
  <si>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</si>
  <si>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</si>
  <si>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</si>
  <si>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</si>
  <si>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</si>
  <si>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</si>
  <si>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</si>
  <si>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</si>
  <si>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</si>
  <si>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</si>
  <si>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</si>
  <si>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</si>
  <si>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</si>
  <si>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</si>
  <si>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</si>
  <si>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</si>
  <si>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</si>
  <si>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</si>
  <si>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</si>
  <si>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</si>
  <si>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</si>
  <si>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</si>
  <si>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</si>
  <si>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</si>
  <si>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</si>
  <si>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</si>
  <si>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</si>
  <si>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</si>
  <si>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</si>
  <si>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</si>
  <si>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</si>
  <si>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</si>
  <si>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</si>
  <si>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</si>
  <si>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</si>
  <si>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</si>
  <si>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</si>
  <si>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</si>
  <si>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</si>
  <si>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</si>
  <si>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</si>
  <si>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</si>
  <si>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</si>
  <si>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</si>
  <si>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</si>
  <si>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</si>
  <si>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</si>
  <si>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</si>
  <si>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</si>
  <si>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</si>
  <si>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</si>
  <si>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</si>
  <si>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</si>
  <si>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</si>
  <si>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</si>
  <si>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</si>
  <si>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</si>
  <si>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</si>
  <si>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20611118</t>
  </si>
  <si>
    <t>20611126</t>
  </si>
  <si>
    <t>20611128</t>
  </si>
  <si>
    <t>20611132</t>
  </si>
  <si>
    <t>20611142</t>
  </si>
  <si>
    <t>20611146</t>
  </si>
  <si>
    <t>20680002</t>
  </si>
  <si>
    <t>Vanddetektiv</t>
  </si>
  <si>
    <t>20611151</t>
  </si>
  <si>
    <t>20611154</t>
  </si>
  <si>
    <t>20612164</t>
  </si>
  <si>
    <t>20612177</t>
  </si>
  <si>
    <t>20612195</t>
  </si>
  <si>
    <t>20612196</t>
  </si>
  <si>
    <t>20612197</t>
  </si>
  <si>
    <t>20612200</t>
  </si>
  <si>
    <t>20612201</t>
  </si>
  <si>
    <t>20612203</t>
  </si>
  <si>
    <t>20612205</t>
  </si>
  <si>
    <t>20612207</t>
  </si>
  <si>
    <t>20612208</t>
  </si>
  <si>
    <t>20612211</t>
  </si>
  <si>
    <t>20612212</t>
  </si>
  <si>
    <t>Erstatninger</t>
  </si>
  <si>
    <t>Gebyr til Miljøstyrelsen</t>
  </si>
  <si>
    <t>Betalinger til projekters medfinansiering - ØR - Østbyen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</si>
  <si>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</si>
  <si>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</si>
  <si>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PFAS - Slam</t>
  </si>
  <si>
    <t>Tidligere udmeldt fradrag til den økonomiske ramme for 2027</t>
  </si>
  <si>
    <t>NIS2 og 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</si>
</sst>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Dk1NQX4kRBF/jbFLH2QsXdHhYbRpVn5rThg3amJviPvBd9rzGHk+E6mIJuhZieEvcTSZ4lo//3XibjIl00t4Hg==" saltValue="DfXI8kLWwIH1/CaAeDykT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234685556.26985702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tillæg'!C38+'5.2. Varige tillæg'!E38</f>
        <v>6180240.2506680004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-1668458.3570128793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6912803.0729255006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246110141.23643765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2442353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178</v>
      </c>
      <c r="C20" s="34">
        <v>-4009343.2388603836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497492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-8499345.1666666698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236541297.83091059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cfZVsIeoal7WRqM01ZjLRqsh4qQhUooPBbXNWGeqAC5hhUg5yaFN0n4+X4sYf4Rg1bWk0+FKb8cXJe6PouvJTg==" saltValue="j2mYRn1mRJV7gmyTzcCsx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4.28515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228116822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3103543.6795999999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tillæg'!C34+'5.2. Varige tillæg'!E34+'5.3. Engangstillæg'!C13+'5.3. Engangstillæg'!E13</f>
        <v>13911246.84495789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245131612.52455789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224497600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-156000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20634012.524557889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20028960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40662972.524557889</v>
      </c>
      <c r="D19" s="27" t="s">
        <v>31</v>
      </c>
      <c r="E19" s="11"/>
    </row>
    <row r="20" spans="1:5" ht="29.25" customHeight="1" x14ac:dyDescent="0.25">
      <c r="A20" s="11"/>
      <c r="B20" s="49" t="s">
        <v>175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15" customHeight="1" x14ac:dyDescent="0.25">
      <c r="A23" s="11"/>
      <c r="B23" s="52" t="s">
        <v>145</v>
      </c>
      <c r="C23" s="53">
        <f>100*20028960/(215752749+13127053)</f>
        <v>8.7508639141517612</v>
      </c>
      <c r="D23" s="46" t="s">
        <v>146</v>
      </c>
      <c r="E23" s="11"/>
    </row>
    <row r="24" spans="1:5" ht="15" customHeight="1" x14ac:dyDescent="0.25">
      <c r="A24" s="11"/>
      <c r="B24" s="52" t="s">
        <v>147</v>
      </c>
      <c r="C24" s="53">
        <f>C19/C12*100</f>
        <v>16.588220550494757</v>
      </c>
      <c r="D24" s="46" t="s">
        <v>146</v>
      </c>
      <c r="E24" s="11"/>
    </row>
    <row r="25" spans="1:5" ht="56.25" customHeight="1" x14ac:dyDescent="0.25">
      <c r="A25" s="11"/>
      <c r="B25" s="54" t="s">
        <v>148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gGV6q/+Dhg5/myVyq7mSITXKFoMTYdVn+G4Wlvu2MmkLfh9KvMDu7rZyTm394k4U9ShxXVgD/DPV9P7yXzDSrQ==" saltValue="GzbZp4YOmF/6mbiernnzW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226601055.27441809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3103543.6795999999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-1610949.1631180511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6591906.4789570104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234685556.26985702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2431162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-4009343.2388603836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26481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-8499345.166666666</v>
      </c>
      <c r="D22" s="73" t="s">
        <v>31</v>
      </c>
      <c r="E22" s="57"/>
    </row>
    <row r="23" spans="1:5" ht="15" customHeight="1" x14ac:dyDescent="0.25">
      <c r="A23" s="57"/>
      <c r="B23" s="59" t="s">
        <v>176</v>
      </c>
      <c r="C23" s="78">
        <v>224634510.86432996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g4IDNrgyrEm+HcCNyA2tx39G+dMMGWdpEv6XJhDkKxNsRwidDcCFUeVu9EqLASOjg0sL0AD2fFzGe39cfPtoWg==" saltValue="Z96XSRVCwJHPWSs2r4DVV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82875279.696608126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-1657505.5939321625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tillæg'!C34)*(1+'8. Nøgletal'!C9)*(1-'8. Nøgletal'!C19)+'5.6 Anlægsprojekter'!C12-'6. Bortfald'!C12+'7. Tilknyttet virksomhed'!C12</f>
        <v>2205143.7479679999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83422917.850643963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-1668458.3570128793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159387290.73423791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tillæg'!E34)*(1+'8. Nøgletal'!C9)*(1-'8. Nøgletal'!C14)+'5.6 Anlægsprojekter'!E12-'6. Bortfald'!E12+'7. Tilknyttet virksomhed'!E12</f>
        <v>3975096.5026999996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163362387.23693791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-1668458.3570128793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8IMiiVm8MryEL/Unc7prLypaaMZeh49/IiCTQWkAJkKvE1AYGuzRPrVj7DBmYHhWKvYubFjGWEiRkLru4SsTSA==" saltValue="A/U0Jq81CXFc9EDFro0/6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9585.8849578899972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172</v>
      </c>
      <c r="C14" s="99">
        <v>1081338.96</v>
      </c>
      <c r="D14" s="46" t="s">
        <v>31</v>
      </c>
      <c r="E14" s="11"/>
    </row>
    <row r="15" spans="1:5" ht="15" customHeight="1" x14ac:dyDescent="0.25">
      <c r="A15" s="11"/>
      <c r="B15" s="98" t="s">
        <v>174</v>
      </c>
      <c r="C15" s="99">
        <v>2293031</v>
      </c>
      <c r="D15" s="46" t="s">
        <v>31</v>
      </c>
      <c r="E15" s="11"/>
    </row>
    <row r="16" spans="1:5" ht="15" customHeight="1" x14ac:dyDescent="0.25">
      <c r="A16" s="11"/>
      <c r="B16" s="98" t="s">
        <v>173</v>
      </c>
      <c r="C16" s="99">
        <v>133333</v>
      </c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100">
        <f>SUM(C9:C18)</f>
        <v>3517288.84495789</v>
      </c>
      <c r="D19" s="101" t="s">
        <v>31</v>
      </c>
      <c r="E19" s="11"/>
    </row>
    <row r="20" spans="1:5" ht="15" customHeight="1" x14ac:dyDescent="0.25">
      <c r="A20" s="11"/>
      <c r="B20" s="102"/>
      <c r="C20" s="103"/>
      <c r="D20" s="103"/>
      <c r="E20" s="11"/>
    </row>
    <row r="21" spans="1:5" ht="15" customHeight="1" x14ac:dyDescent="0.25">
      <c r="A21" s="11"/>
      <c r="B21" s="83" t="s">
        <v>39</v>
      </c>
      <c r="C21" s="84"/>
      <c r="D21" s="85"/>
      <c r="E21" s="11"/>
    </row>
    <row r="22" spans="1:5" ht="15" customHeight="1" x14ac:dyDescent="0.25">
      <c r="A22" s="11"/>
      <c r="B22" s="104" t="s">
        <v>49</v>
      </c>
      <c r="C22" s="33">
        <v>2442353</v>
      </c>
      <c r="D22" s="46" t="s">
        <v>31</v>
      </c>
      <c r="E22" s="11"/>
    </row>
    <row r="23" spans="1:5" ht="15" customHeight="1" x14ac:dyDescent="0.25">
      <c r="A23" s="11"/>
      <c r="B23" s="104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100">
        <f>SUM(C22:C23)</f>
        <v>2442353</v>
      </c>
      <c r="D24" s="101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J/jTR2qxzHqOF3F+jenSXEcAXHfN1ccDJflRO7heyNseB054kll6nOR3YvHJG061jGjB3RWtB0e88GLG2Xhm8Q==" saltValue="/wptNCRyAMxIZc2L87zm/g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4938649.9311012402</v>
      </c>
      <c r="D9" s="33">
        <v>3053836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181486.11504211</v>
      </c>
      <c r="D10" s="33">
        <v>191072</v>
      </c>
      <c r="E10" s="33">
        <f t="shared" ref="E10:E19" si="0">MAX(D10-C10,0)</f>
        <v>9585.8849578899972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653024.37858598004</v>
      </c>
      <c r="D11" s="33">
        <v>592828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470701.43471603002</v>
      </c>
      <c r="D12" s="33">
        <v>438035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322740.77458925999</v>
      </c>
      <c r="D13" s="33">
        <v>301977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Voai6hJWMjYPNK/gmn/gWr5iVhsNd8r+a1nrZ9T47bPT21RTEg2KB++xqHMXiSv4f76wLWp44AOtswruOwVmbA==" saltValue="uu5ZJZA862sJXsZ6Xzgz7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40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149</v>
      </c>
      <c r="C10" s="33">
        <v>0</v>
      </c>
      <c r="D10" s="46" t="s">
        <v>31</v>
      </c>
      <c r="E10" s="33">
        <v>94134</v>
      </c>
      <c r="F10" s="46" t="s">
        <v>31</v>
      </c>
      <c r="G10" s="11"/>
    </row>
    <row r="11" spans="1:7" ht="15" customHeight="1" x14ac:dyDescent="0.25">
      <c r="A11" s="11"/>
      <c r="B11" s="112" t="s">
        <v>150</v>
      </c>
      <c r="C11" s="33">
        <v>0</v>
      </c>
      <c r="D11" s="46" t="s">
        <v>31</v>
      </c>
      <c r="E11" s="33">
        <v>224327</v>
      </c>
      <c r="F11" s="46" t="s">
        <v>31</v>
      </c>
      <c r="G11" s="11"/>
    </row>
    <row r="12" spans="1:7" ht="15" customHeight="1" x14ac:dyDescent="0.25">
      <c r="A12" s="11"/>
      <c r="B12" s="112" t="s">
        <v>151</v>
      </c>
      <c r="C12" s="33">
        <v>0</v>
      </c>
      <c r="D12" s="46" t="s">
        <v>31</v>
      </c>
      <c r="E12" s="33">
        <v>238074</v>
      </c>
      <c r="F12" s="46" t="s">
        <v>31</v>
      </c>
      <c r="G12" s="11"/>
    </row>
    <row r="13" spans="1:7" ht="15" customHeight="1" x14ac:dyDescent="0.25">
      <c r="A13" s="11"/>
      <c r="B13" s="112" t="s">
        <v>152</v>
      </c>
      <c r="C13" s="33">
        <v>0</v>
      </c>
      <c r="D13" s="46" t="s">
        <v>31</v>
      </c>
      <c r="E13" s="33">
        <v>137446</v>
      </c>
      <c r="F13" s="46" t="s">
        <v>31</v>
      </c>
      <c r="G13" s="11"/>
    </row>
    <row r="14" spans="1:7" ht="15" customHeight="1" x14ac:dyDescent="0.25">
      <c r="A14" s="11"/>
      <c r="B14" s="112" t="s">
        <v>153</v>
      </c>
      <c r="C14" s="33">
        <v>0</v>
      </c>
      <c r="D14" s="46" t="s">
        <v>31</v>
      </c>
      <c r="E14" s="33">
        <v>205662</v>
      </c>
      <c r="F14" s="46" t="s">
        <v>31</v>
      </c>
      <c r="G14" s="11"/>
    </row>
    <row r="15" spans="1:7" ht="15" customHeight="1" x14ac:dyDescent="0.25">
      <c r="A15" s="11"/>
      <c r="B15" s="112" t="s">
        <v>154</v>
      </c>
      <c r="C15" s="33">
        <v>0</v>
      </c>
      <c r="D15" s="46" t="s">
        <v>31</v>
      </c>
      <c r="E15" s="33">
        <v>39511</v>
      </c>
      <c r="F15" s="46" t="s">
        <v>31</v>
      </c>
      <c r="G15" s="11"/>
    </row>
    <row r="16" spans="1:7" ht="15" customHeight="1" x14ac:dyDescent="0.25">
      <c r="A16" s="11"/>
      <c r="B16" s="112" t="s">
        <v>155</v>
      </c>
      <c r="C16" s="33">
        <v>0</v>
      </c>
      <c r="D16" s="46" t="s">
        <v>31</v>
      </c>
      <c r="E16" s="33">
        <v>1970706</v>
      </c>
      <c r="F16" s="46" t="s">
        <v>31</v>
      </c>
      <c r="G16" s="11"/>
    </row>
    <row r="17" spans="1:7" ht="15" customHeight="1" x14ac:dyDescent="0.25">
      <c r="A17" s="11"/>
      <c r="B17" s="112" t="s">
        <v>156</v>
      </c>
      <c r="C17" s="33">
        <v>713860</v>
      </c>
      <c r="D17" s="46" t="s">
        <v>31</v>
      </c>
      <c r="E17" s="33">
        <v>60309</v>
      </c>
      <c r="F17" s="46" t="s">
        <v>31</v>
      </c>
      <c r="G17" s="11"/>
    </row>
    <row r="18" spans="1:7" ht="15" customHeight="1" x14ac:dyDescent="0.25">
      <c r="A18" s="11"/>
      <c r="B18" s="112" t="s">
        <v>157</v>
      </c>
      <c r="C18" s="33">
        <v>0</v>
      </c>
      <c r="D18" s="46" t="s">
        <v>31</v>
      </c>
      <c r="E18" s="33">
        <v>221914</v>
      </c>
      <c r="F18" s="46" t="s">
        <v>31</v>
      </c>
      <c r="G18" s="11"/>
    </row>
    <row r="19" spans="1:7" ht="15" customHeight="1" x14ac:dyDescent="0.25">
      <c r="A19" s="11"/>
      <c r="B19" s="112" t="s">
        <v>158</v>
      </c>
      <c r="C19" s="33">
        <v>0</v>
      </c>
      <c r="D19" s="46" t="s">
        <v>31</v>
      </c>
      <c r="E19" s="33">
        <v>31909</v>
      </c>
      <c r="F19" s="46" t="s">
        <v>31</v>
      </c>
      <c r="G19" s="11"/>
    </row>
    <row r="20" spans="1:7" ht="15" customHeight="1" x14ac:dyDescent="0.25">
      <c r="A20" s="11"/>
      <c r="B20" s="112" t="s">
        <v>159</v>
      </c>
      <c r="C20" s="33">
        <v>107975</v>
      </c>
      <c r="D20" s="46" t="s">
        <v>31</v>
      </c>
      <c r="E20" s="33">
        <v>66623</v>
      </c>
      <c r="F20" s="46" t="s">
        <v>31</v>
      </c>
      <c r="G20" s="11"/>
    </row>
    <row r="21" spans="1:7" ht="15" customHeight="1" x14ac:dyDescent="0.25">
      <c r="A21" s="11"/>
      <c r="B21" s="112" t="s">
        <v>160</v>
      </c>
      <c r="C21" s="33">
        <v>129570</v>
      </c>
      <c r="D21" s="46" t="s">
        <v>31</v>
      </c>
      <c r="E21" s="33">
        <v>45558</v>
      </c>
      <c r="F21" s="46" t="s">
        <v>31</v>
      </c>
      <c r="G21" s="11"/>
    </row>
    <row r="22" spans="1:7" ht="15" customHeight="1" x14ac:dyDescent="0.25">
      <c r="A22" s="11"/>
      <c r="B22" s="112" t="s">
        <v>161</v>
      </c>
      <c r="C22" s="33">
        <v>533396</v>
      </c>
      <c r="D22" s="46" t="s">
        <v>31</v>
      </c>
      <c r="E22" s="33">
        <v>81716</v>
      </c>
      <c r="F22" s="46" t="s">
        <v>31</v>
      </c>
      <c r="G22" s="11"/>
    </row>
    <row r="23" spans="1:7" ht="15" customHeight="1" x14ac:dyDescent="0.25">
      <c r="A23" s="11"/>
      <c r="B23" s="112" t="s">
        <v>162</v>
      </c>
      <c r="C23" s="33">
        <v>34552</v>
      </c>
      <c r="D23" s="46" t="s">
        <v>31</v>
      </c>
      <c r="E23" s="33">
        <v>73787</v>
      </c>
      <c r="F23" s="46" t="s">
        <v>31</v>
      </c>
      <c r="G23" s="11"/>
    </row>
    <row r="24" spans="1:7" ht="15" customHeight="1" x14ac:dyDescent="0.25">
      <c r="A24" s="11"/>
      <c r="B24" s="112" t="s">
        <v>163</v>
      </c>
      <c r="C24" s="33">
        <v>17276</v>
      </c>
      <c r="D24" s="46" t="s">
        <v>31</v>
      </c>
      <c r="E24" s="33">
        <v>8525</v>
      </c>
      <c r="F24" s="46" t="s">
        <v>31</v>
      </c>
      <c r="G24" s="11"/>
    </row>
    <row r="25" spans="1:7" ht="15" customHeight="1" x14ac:dyDescent="0.25">
      <c r="A25" s="11"/>
      <c r="B25" s="112" t="s">
        <v>164</v>
      </c>
      <c r="C25" s="33">
        <v>28073</v>
      </c>
      <c r="D25" s="46" t="s">
        <v>31</v>
      </c>
      <c r="E25" s="33">
        <v>37192</v>
      </c>
      <c r="F25" s="46" t="s">
        <v>31</v>
      </c>
      <c r="G25" s="11"/>
    </row>
    <row r="26" spans="1:7" ht="15" customHeight="1" x14ac:dyDescent="0.25">
      <c r="A26" s="11"/>
      <c r="B26" s="112" t="s">
        <v>165</v>
      </c>
      <c r="C26" s="33">
        <v>133889</v>
      </c>
      <c r="D26" s="46" t="s">
        <v>31</v>
      </c>
      <c r="E26" s="33">
        <v>75836</v>
      </c>
      <c r="F26" s="46" t="s">
        <v>31</v>
      </c>
      <c r="G26" s="11"/>
    </row>
    <row r="27" spans="1:7" ht="15" customHeight="1" x14ac:dyDescent="0.25">
      <c r="A27" s="11"/>
      <c r="B27" s="112" t="s">
        <v>166</v>
      </c>
      <c r="C27" s="33">
        <v>151165</v>
      </c>
      <c r="D27" s="46" t="s">
        <v>31</v>
      </c>
      <c r="E27" s="33">
        <v>30189</v>
      </c>
      <c r="F27" s="46" t="s">
        <v>31</v>
      </c>
      <c r="G27" s="11"/>
    </row>
    <row r="28" spans="1:7" ht="15" customHeight="1" x14ac:dyDescent="0.25">
      <c r="A28" s="11"/>
      <c r="B28" s="112" t="s">
        <v>167</v>
      </c>
      <c r="C28" s="33">
        <v>47509</v>
      </c>
      <c r="D28" s="46" t="s">
        <v>31</v>
      </c>
      <c r="E28" s="33">
        <v>16671</v>
      </c>
      <c r="F28" s="46" t="s">
        <v>31</v>
      </c>
      <c r="G28" s="11"/>
    </row>
    <row r="29" spans="1:7" ht="15" customHeight="1" x14ac:dyDescent="0.25">
      <c r="A29" s="11"/>
      <c r="B29" s="112" t="s">
        <v>168</v>
      </c>
      <c r="C29" s="33">
        <v>28073</v>
      </c>
      <c r="D29" s="46" t="s">
        <v>31</v>
      </c>
      <c r="E29" s="33">
        <v>28208</v>
      </c>
      <c r="F29" s="46" t="s">
        <v>31</v>
      </c>
      <c r="G29" s="11"/>
    </row>
    <row r="30" spans="1:7" ht="15" customHeight="1" x14ac:dyDescent="0.25">
      <c r="A30" s="11"/>
      <c r="B30" s="112" t="s">
        <v>169</v>
      </c>
      <c r="C30" s="33">
        <v>51828</v>
      </c>
      <c r="D30" s="46" t="s">
        <v>31</v>
      </c>
      <c r="E30" s="33">
        <v>22289</v>
      </c>
      <c r="F30" s="46" t="s">
        <v>31</v>
      </c>
      <c r="G30" s="11"/>
    </row>
    <row r="31" spans="1:7" ht="15" customHeight="1" x14ac:dyDescent="0.25">
      <c r="A31" s="11"/>
      <c r="B31" s="112" t="s">
        <v>170</v>
      </c>
      <c r="C31" s="33">
        <v>177079</v>
      </c>
      <c r="D31" s="46" t="s">
        <v>31</v>
      </c>
      <c r="E31" s="33">
        <v>30867</v>
      </c>
      <c r="F31" s="46" t="s">
        <v>31</v>
      </c>
      <c r="G31" s="11"/>
    </row>
    <row r="32" spans="1:7" ht="15" customHeight="1" x14ac:dyDescent="0.25">
      <c r="A32" s="11"/>
      <c r="B32" s="112" t="s">
        <v>171</v>
      </c>
      <c r="C32" s="33">
        <v>23754</v>
      </c>
      <c r="D32" s="46" t="s">
        <v>31</v>
      </c>
      <c r="E32" s="33">
        <v>4175</v>
      </c>
      <c r="F32" s="46" t="s">
        <v>31</v>
      </c>
      <c r="G32" s="11"/>
    </row>
    <row r="33" spans="1:7" ht="15" customHeight="1" x14ac:dyDescent="0.25">
      <c r="A33" s="11"/>
      <c r="B33" s="112" t="s">
        <v>179</v>
      </c>
      <c r="C33" s="33">
        <v>8945</v>
      </c>
      <c r="D33" s="46" t="s">
        <v>31</v>
      </c>
      <c r="E33" s="33">
        <v>117815</v>
      </c>
      <c r="F33" s="46" t="s">
        <v>31</v>
      </c>
      <c r="G33" s="11"/>
    </row>
    <row r="34" spans="1:7" ht="15" customHeight="1" x14ac:dyDescent="0.25">
      <c r="A34" s="11"/>
      <c r="B34" s="25" t="s">
        <v>105</v>
      </c>
      <c r="C34" s="100">
        <f>SUM(C10:C33)</f>
        <v>2186944</v>
      </c>
      <c r="D34" s="101" t="s">
        <v>31</v>
      </c>
      <c r="E34" s="100">
        <f>SUM(E10:E33)</f>
        <v>3863443</v>
      </c>
      <c r="F34" s="101" t="s">
        <v>31</v>
      </c>
      <c r="G34" s="11"/>
    </row>
    <row r="35" spans="1:7" ht="15" customHeight="1" x14ac:dyDescent="0.25">
      <c r="A35" s="11"/>
      <c r="B35" s="112" t="s">
        <v>35</v>
      </c>
      <c r="C35" s="33">
        <f>-C34*'8. Nøgletal'!C23</f>
        <v>0</v>
      </c>
      <c r="D35" s="46" t="s">
        <v>31</v>
      </c>
      <c r="E35" s="33">
        <f>-E34*'8. Nøgletal'!C23</f>
        <v>0</v>
      </c>
      <c r="F35" s="46" t="s">
        <v>31</v>
      </c>
      <c r="G35" s="11"/>
    </row>
    <row r="36" spans="1:7" ht="15" customHeight="1" x14ac:dyDescent="0.25">
      <c r="A36" s="11"/>
      <c r="B36" s="112" t="s">
        <v>36</v>
      </c>
      <c r="C36" s="33">
        <f>-C34*'8. Nøgletal'!C19</f>
        <v>-43738.879999999997</v>
      </c>
      <c r="D36" s="46" t="s">
        <v>31</v>
      </c>
      <c r="E36" s="33">
        <f>-E34*'8. Nøgletal'!C14</f>
        <v>0</v>
      </c>
      <c r="F36" s="46" t="s">
        <v>31</v>
      </c>
      <c r="G36" s="11"/>
    </row>
    <row r="37" spans="1:7" ht="15" customHeight="1" x14ac:dyDescent="0.25">
      <c r="A37" s="11"/>
      <c r="B37" s="112" t="s">
        <v>37</v>
      </c>
      <c r="C37" s="33">
        <f>SUM(C34:C36)*'8. Nøgletal'!C9</f>
        <v>61938.627968000001</v>
      </c>
      <c r="D37" s="46" t="s">
        <v>31</v>
      </c>
      <c r="E37" s="33">
        <f>SUM(E34:E36)*'8. Nøgletal'!C9</f>
        <v>111653.5027</v>
      </c>
      <c r="F37" s="46" t="s">
        <v>31</v>
      </c>
      <c r="G37" s="11"/>
    </row>
    <row r="38" spans="1:7" ht="26.25" customHeight="1" x14ac:dyDescent="0.25">
      <c r="A38" s="11"/>
      <c r="B38" s="105" t="s">
        <v>106</v>
      </c>
      <c r="C38" s="100">
        <f>SUM(C34:C37)</f>
        <v>2205143.7479679999</v>
      </c>
      <c r="D38" s="101" t="s">
        <v>31</v>
      </c>
      <c r="E38" s="100">
        <f>SUM(E34:E37)</f>
        <v>3975096.5027000001</v>
      </c>
      <c r="F38" s="101" t="s">
        <v>31</v>
      </c>
      <c r="G38" s="11"/>
    </row>
    <row r="39" spans="1:7" ht="15" customHeight="1" x14ac:dyDescent="0.25">
      <c r="A39" s="11"/>
      <c r="B39" s="11"/>
      <c r="C39" s="11"/>
      <c r="D39" s="11"/>
      <c r="E39" s="11"/>
      <c r="F39" s="11"/>
      <c r="G39" s="11"/>
    </row>
    <row r="40" spans="1:7" ht="15" customHeight="1" x14ac:dyDescent="0.25">
      <c r="A40" s="11"/>
      <c r="B40" s="11"/>
      <c r="C40" s="11"/>
      <c r="D40" s="11"/>
      <c r="E40" s="11"/>
      <c r="F40" s="11"/>
      <c r="G40" s="11"/>
    </row>
  </sheetData>
  <sheetProtection algorithmName="SHA-512" hashValue="wcHqat/FeO41vebLQJE3nx4SRNxib0VlVX4RXOrbTVTzFXUTwMXWQUE43Xh7D+gE8o/+T4cG3IjXwBuCiCjf8Q==" saltValue="1PKjcvxhW66uognsPrOM/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177</v>
      </c>
      <c r="C10" s="33">
        <v>4343571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4343571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psX4lXc2nLqUelNMckpRffNovxSYMk93D+tg90DfOHUPW0CEU7hvmposZXtdYGZTkTeu7Sj4sfz6755JN2cxkQ==" saltValue="7rqLq+SMv2C+Kyb8qqBib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i+RrJtkoiSvxojcMRvTo9Qs5eo0MO0ig01bwqxY9XFncchhgTjUZZbpbEtz0txEcnA6p23JDs1++V5BfpVFOwg==" saltValue="Mvibm3oQ4LPQhVXLWjy5V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142</v>
      </c>
      <c r="C13" s="118">
        <v>2420191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2917683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497492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497492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M5IW0+dwUcXwKS6igiQWpMeczfwqySTsBeXd3l/vQp3T/KQpHGnkkj+yUayTMcyLgGaZQZxGUJCvj/sxOrX/6A==" saltValue="KOHgQXmaA3QsNMreInQb8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uoJR1QDHmMW0GaXCWMEIMchmdroNBtJCeizLlJnDWOVFSgujznExJqkKk/iZcClIMziXXTztTSRyrtKaVArs7w==" saltValue="xMPJCo73zi3pC8uAP4c8s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pJlaYN8UK/70C9MeAXrYHZDSBwr4taSiQrElHblgiAPJxb1psW8bdM5ZD2YjSfe/RIewrQka2sXHQ9p6UJvJiQ==" saltValue="d8jNC/SsuVHnSVE1+Gjor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jG8MNxtbMi7Xxg2K5MdtZ2PlIB9a9VtMwUQO5l6YAvIMD1CRJE6HnHAojMpY1JMJ7qs/1dCJT1pN6grQlrufwA==" saltValue="G98HX8Vt5Az4jZMuV30gJ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OyzA9ORa7hb5Gk6yVLSFHH99/gxiADLmZP7eyUEqUoUeFEUUI0i7COMwSZVgPHAS18RJHKG+JDCNaYHRp9+hAA==" saltValue="7fc2UGZ7pXF2ygPr+4maW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2026-10-01T09:28:03Z</dcterms:modified>
</cp:coreProperties>
</file>