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HALSNÆS VAND AS (V074)\ØR2025\"/>
    </mc:Choice>
  </mc:AlternateContent>
  <xr:revisionPtr revIDLastSave="0" documentId="13_ncr:1_{F230DE0F-5103-4BF8-A6AC-361EE525370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<sst xmlns="http://schemas.openxmlformats.org/spreadsheetml/2006/main" count="337" uniqueCount="148">
  <si>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</si>
  <si>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</si>
  <si>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</si>
  <si>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</si>
  <si>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</si>
  <si>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</si>
  <si>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</si>
  <si>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</si>
  <si>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</si>
  <si>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</si>
  <si>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</si>
  <si>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</si>
  <si>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</si>
  <si>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</si>
  <si>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</si>
  <si>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</si>
  <si>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</si>
  <si>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</si>
  <si>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</si>
  <si>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</si>
  <si>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</si>
  <si>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</si>
  <si>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</si>
  <si>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</si>
  <si>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</si>
  <si>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</si>
  <si>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</si>
  <si>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</si>
  <si>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</si>
  <si>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</si>
  <si>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</si>
  <si>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</si>
  <si>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</si>
  <si>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</si>
  <si>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</si>
  <si>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</si>
  <si>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</si>
  <si>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</si>
  <si>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</si>
  <si>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</si>
  <si>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</si>
  <si>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</si>
  <si>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</si>
  <si>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</si>
  <si>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</si>
  <si>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</si>
  <si>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</si>
  <si>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</si>
  <si>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</si>
  <si>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</si>
  <si>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</si>
  <si>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</si>
  <si>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</si>
  <si>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</si>
  <si>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</si>
  <si>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</si>
  <si>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</si>
  <si>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</si>
  <si>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</si>
  <si>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</si>
  <si>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</si>
  <si>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</si>
  <si>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</si>
  <si>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</si>
  <si>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</si>
  <si>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</si>
  <si>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</si>
  <si>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</si>
  <si>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</si>
  <si>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</si>
  <si>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</si>
  <si>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</si>
  <si>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</si>
  <si>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</si>
  <si>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</si>
  <si>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</si>
  <si>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</si>
  <si>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</si>
  <si>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</si>
  <si>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</si>
  <si>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</si>
  <si>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</si>
  <si>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</si>
  <si>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</si>
  <si>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</si>
  <si>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</si>
  <si>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</si>
  <si>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</si>
  <si>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</si>
  <si>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</si>
  <si>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</si>
  <si>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</si>
  <si>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</si>
  <si>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</si>
  <si>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</si>
  <si>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</si>
  <si>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</si>
  <si>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</si>
  <si>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</si>
  <si>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</si>
  <si>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</si>
  <si>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</si>
  <si>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</si>
  <si>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</si>
  <si>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</si>
  <si>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</si>
  <si>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</si>
  <si>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</si>
  <si>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</si>
  <si>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</si>
  <si>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</si>
  <si>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</si>
  <si>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</si>
  <si>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</si>
  <si>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</si>
  <si>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</si>
  <si>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</si>
  <si>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</si>
  <si>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</si>
  <si>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</si>
  <si>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</si>
  <si>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</si>
  <si>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</si>
  <si>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</si>
  <si>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</si>
  <si>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</si>
  <si>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</si>
  <si>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</si>
  <si>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</si>
  <si>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</si>
  <si>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</si>
  <si>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</si>
  <si>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</si>
  <si>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</si>
  <si>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</si>
  <si>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</si>
  <si>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</si>
  <si>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</si>
  <si>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</si>
  <si>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</si>
  <si>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</si>
  <si>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</si>
  <si>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</si>
  <si>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Køb af ydelser og produkter fra andre vandselskaber reguleret af vandsektorloven</t>
  </si>
  <si>
    <t>Ejendomsskatter</t>
  </si>
  <si>
    <t>§11 Stk 1 Vandtab 2018-2023</t>
  </si>
  <si>
    <t>§11 stk 5 190203 Udvidelser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</si>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</sst>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QLdduPC50ImLsa3FbARWbTzuXsQExy26EmIaRRaP3ejSrxSh59qnMfMNTf4ZYw5u1y9n5rCUllW7W/T3UU1Ayg==" saltValue="tHjcXKMkHwXr4pfcVPXb+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o4VvS6ihr2biAplBxdbOSXc2HtwQID0QFRTE85YjwkAG8XuTkXsI13pgYA7HITUVT74Byh2QrX7sYcdW7t1BDg==" saltValue="p3e1gAyjhKxvuNDUhN7LB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145</v>
      </c>
      <c r="C11" s="18">
        <v>0</v>
      </c>
      <c r="D11" s="12" t="s">
        <v>3</v>
      </c>
      <c r="E11" s="8">
        <v>872102</v>
      </c>
      <c r="F11" s="12" t="s">
        <v>3</v>
      </c>
      <c r="G11" s="1"/>
    </row>
    <row r="12" spans="1:7" x14ac:dyDescent="0.25">
      <c r="A12" s="1"/>
      <c r="B12" s="19" t="s">
        <v>146</v>
      </c>
      <c r="C12" s="18">
        <v>27779</v>
      </c>
      <c r="D12" s="12" t="s">
        <v>3</v>
      </c>
      <c r="E12" s="8">
        <v>4509</v>
      </c>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27779</v>
      </c>
      <c r="D16" s="11" t="s">
        <v>3</v>
      </c>
      <c r="E16" s="10">
        <f>SUM(E10:E15)</f>
        <v>876611</v>
      </c>
      <c r="F16" s="11" t="s">
        <v>3</v>
      </c>
      <c r="G16" s="1"/>
    </row>
    <row r="17" spans="1:7" x14ac:dyDescent="0.25">
      <c r="A17" s="1"/>
      <c r="B17" s="65" t="s">
        <v>106</v>
      </c>
      <c r="C17" s="10">
        <f>C16*(1+'Fane 11. Nøgletal'!C11)</f>
        <v>29620.7477</v>
      </c>
      <c r="D17" s="11" t="s">
        <v>3</v>
      </c>
      <c r="E17" s="10">
        <f>E16*(1+'Fane 11. Nøgletal'!C11)</f>
        <v>934730.30929999996</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IXhObB3m0+jQMcvRAUv1CzgLQReWkDLQMl/bVtZ8F7tVSPkA5HMcJsAOajKWyHmxc2097UZTYChQS/FsEsIk7Q==" saltValue="/X1oqgChIXkYG4303/GqQ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147</v>
      </c>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jO3nudJNHNdPg7UIP389Pgcbie9Qh8OLMbupFEvxhVGR4Pqp0LmCnC2oDKGHOt9Pl5JvLHVLFMk/fLtCq6dlGg==" saltValue="XTAMSMZyQcvDTpJ5EDz8x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7gYp57GRsoU5o0H2V5cua8qDfZYogM0BusYr0aL0wnIstmSp6ubDMZC9gdnSYNMvE/tTqLrK103SM/9rMdw6ag==" saltValue="LZVEMahYV6SOSbbSI2bBC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Lmr+PIDUWrE4y/0pFBI7yoYBzFvUTfoE4ZA9FwWGxhG8gpmdxYS4v355Gmz7jMZR7kE/plLc7+JyZhAyGulDOw==" saltValue="CT5RVISFA0+hFaHAYYg5o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OTSy7Uqj/pf93B+kqzpgdEruS6sBRzolow6xW0l0G550KrrbX+qSGeW1EV/KLemwVItr8kDi9Ms0ae7g5srYdw==" saltValue="70CFEeC3X1Uqjll+hVPMs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11615723.81647831</v>
      </c>
      <c r="D9" s="44" t="s">
        <v>3</v>
      </c>
      <c r="E9" s="1"/>
    </row>
    <row r="10" spans="1:5" ht="17.100000000000001" customHeight="1" x14ac:dyDescent="0.25">
      <c r="A10" s="1"/>
      <c r="B10" s="22" t="s">
        <v>42</v>
      </c>
      <c r="C10" s="7">
        <f>'Fane 8.1. Varige tillæg'!C17+'Fane 8.1. Varige tillæg'!E17</f>
        <v>964351.05699999991</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834058.96411161195</v>
      </c>
      <c r="D13" s="44" t="s">
        <v>3</v>
      </c>
      <c r="E13" s="1"/>
    </row>
    <row r="14" spans="1:5" ht="17.100000000000001" customHeight="1" x14ac:dyDescent="0.25">
      <c r="A14" s="1"/>
      <c r="B14" s="22" t="s">
        <v>36</v>
      </c>
      <c r="C14" s="8">
        <f>-SUM(C9,C10:C13)*'Fane 11. Nøgletal'!C16</f>
        <v>-228040.27523902868</v>
      </c>
      <c r="D14" s="44" t="s">
        <v>3</v>
      </c>
      <c r="E14" s="1"/>
    </row>
    <row r="15" spans="1:5" ht="15" customHeight="1" x14ac:dyDescent="0.25">
      <c r="A15" s="1"/>
      <c r="B15" s="41" t="s">
        <v>19</v>
      </c>
      <c r="C15" s="9">
        <f>SUM(C9,C10:C14)</f>
        <v>13186093.562350893</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4403585.0918970266</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-447997.38958062977</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17141681.264667291</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Bhm+tNUzciknPIdL/BAkpFKAEhA3tYG3dFz0wDWoHa6TH/wXezWuGviXqjYPQUKsuC4yHUcPQ4bGCPJwq6Glw==" saltValue="3ofl0BEbNUs1x88if/vEO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13186093.562350893</v>
      </c>
      <c r="D9" s="44" t="s">
        <v>3</v>
      </c>
      <c r="E9" s="1"/>
    </row>
    <row r="10" spans="1:5" ht="15" customHeight="1" x14ac:dyDescent="0.25">
      <c r="A10" s="1"/>
      <c r="B10" s="24" t="s">
        <v>17</v>
      </c>
      <c r="C10" s="7">
        <f>C9*'Fane 11. Nøgletal'!C11</f>
        <v>874238.00318386417</v>
      </c>
      <c r="D10" s="44" t="s">
        <v>3</v>
      </c>
      <c r="E10" s="1"/>
    </row>
    <row r="11" spans="1:5" ht="15" customHeight="1" x14ac:dyDescent="0.25">
      <c r="A11" s="1"/>
      <c r="B11" s="24" t="s">
        <v>36</v>
      </c>
      <c r="C11" s="7">
        <f>-SUM(C9:C10)*'Fane 11. Nøgletal'!C16</f>
        <v>-239025.63661409088</v>
      </c>
      <c r="D11" s="44" t="s">
        <v>3</v>
      </c>
      <c r="E11" s="1"/>
    </row>
    <row r="12" spans="1:5" ht="15" customHeight="1" x14ac:dyDescent="0.25">
      <c r="A12" s="1"/>
      <c r="B12" s="51" t="s">
        <v>19</v>
      </c>
      <c r="C12" s="9">
        <f>SUM(C9:C11)</f>
        <v>13821305.928920666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4695542.7834898001</v>
      </c>
      <c r="D14" s="47" t="s">
        <v>3</v>
      </c>
      <c r="E14" s="1"/>
    </row>
    <row r="15" spans="1:5" x14ac:dyDescent="0.25">
      <c r="A15" s="1"/>
      <c r="B15" s="46" t="s">
        <v>50</v>
      </c>
      <c r="C15" s="46"/>
      <c r="D15" s="46"/>
      <c r="E15" s="1"/>
    </row>
    <row r="16" spans="1:5" x14ac:dyDescent="0.25">
      <c r="A16" s="1"/>
      <c r="B16" s="47" t="s">
        <v>51</v>
      </c>
      <c r="C16" s="9">
        <f>'Fane 5. Kontrol af ØR2023'!C30</f>
        <v>-447997.38958062977</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18068851.322829835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8e5Bh4VmiDVwSRITlxlQVAoGcc43Ky23b2/xL86Vg1MheXQiqjBcsMqwkIxFGcLBKyKTMOw5LsvNKXAL7pt7Q==" saltValue="yuOUe05DBORp9kfNe4nbT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13821305.928920666</v>
      </c>
      <c r="D9" s="44" t="s">
        <v>3</v>
      </c>
      <c r="E9" s="1"/>
    </row>
    <row r="10" spans="1:5" ht="15" customHeight="1" x14ac:dyDescent="0.25">
      <c r="A10" s="1"/>
      <c r="B10" s="24" t="s">
        <v>17</v>
      </c>
      <c r="C10" s="7">
        <f>C9*'Fane 11. Nøgletal'!C11</f>
        <v>916352.58308744011</v>
      </c>
      <c r="D10" s="44" t="s">
        <v>3</v>
      </c>
      <c r="E10" s="1"/>
    </row>
    <row r="11" spans="1:5" ht="15" customHeight="1" x14ac:dyDescent="0.25">
      <c r="A11" s="1"/>
      <c r="B11" s="24" t="s">
        <v>36</v>
      </c>
      <c r="C11" s="7">
        <f>-SUM(C9:C10)*'Fane 11. Nøgletal'!C16</f>
        <v>-250540.19470413783</v>
      </c>
      <c r="D11" s="44" t="s">
        <v>3</v>
      </c>
      <c r="E11" s="1"/>
    </row>
    <row r="12" spans="1:5" x14ac:dyDescent="0.25">
      <c r="A12" s="1"/>
      <c r="B12" s="51" t="s">
        <v>19</v>
      </c>
      <c r="C12" s="9">
        <f>SUM(C9:C11)</f>
        <v>14487118.317303969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5006857.2700351728</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19493975.58733914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sQDzsdEgrJZe0Czo9OD9ZvT4OzWTP7VFUd/y5lX/DI4BODxrRhBAeq6qgPEXHy7YNPqw55uxmzDnsdhQgzgJA==" saltValue="7uisN+qihv0p80MP498gi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14487118.317303969</v>
      </c>
      <c r="D9" s="44" t="s">
        <v>3</v>
      </c>
      <c r="E9" s="1"/>
    </row>
    <row r="10" spans="1:5" ht="15" customHeight="1" x14ac:dyDescent="0.25">
      <c r="A10" s="1"/>
      <c r="B10" s="24" t="s">
        <v>17</v>
      </c>
      <c r="C10" s="7">
        <f>C9*'Fane 11. Nøgletal'!C11</f>
        <v>960495.94443725306</v>
      </c>
      <c r="D10" s="44" t="s">
        <v>3</v>
      </c>
      <c r="E10" s="1"/>
    </row>
    <row r="11" spans="1:5" ht="15" customHeight="1" x14ac:dyDescent="0.25">
      <c r="A11" s="1"/>
      <c r="B11" s="24" t="s">
        <v>36</v>
      </c>
      <c r="C11" s="7">
        <f>-SUM(C9:C10)*'Fane 11. Nøgletal'!C16</f>
        <v>-262609.44244960079</v>
      </c>
      <c r="D11" s="44" t="s">
        <v>3</v>
      </c>
      <c r="E11" s="1"/>
    </row>
    <row r="12" spans="1:5" x14ac:dyDescent="0.25">
      <c r="A12" s="1"/>
      <c r="B12" s="51" t="s">
        <v>19</v>
      </c>
      <c r="C12" s="9">
        <f>SUM(C9:C11)</f>
        <v>15185004.81929162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5338811.9070385061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20523816.726330124</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A+VuC3/9Ql2jMn2JSf8b3PLMCLDM1nQp8TBhDqTwBwhX14YXmMRb04kSRFzXLW0H0llA28yHN5ZwQNzyoY2QQ==" saltValue="aIzNalBVUeVcaDe5zbVm1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11386193.109597135</v>
      </c>
      <c r="D9" s="44" t="s">
        <v>3</v>
      </c>
      <c r="E9" s="1"/>
    </row>
    <row r="10" spans="1:5" x14ac:dyDescent="0.25">
      <c r="A10" s="1"/>
      <c r="B10" s="22" t="s">
        <v>42</v>
      </c>
      <c r="C10" s="7">
        <v>23190.725599999998</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407222.28533013799</v>
      </c>
      <c r="D13" s="44" t="s">
        <v>3</v>
      </c>
      <c r="E13" s="1"/>
    </row>
    <row r="14" spans="1:5" x14ac:dyDescent="0.25">
      <c r="A14" s="1"/>
      <c r="B14" s="22" t="s">
        <v>36</v>
      </c>
      <c r="C14" s="8">
        <v>-200882.30404896365</v>
      </c>
      <c r="D14" s="44" t="s">
        <v>3</v>
      </c>
      <c r="E14" s="1"/>
    </row>
    <row r="15" spans="1:5" x14ac:dyDescent="0.25">
      <c r="A15" s="1"/>
      <c r="B15" s="41" t="s">
        <v>19</v>
      </c>
      <c r="C15" s="9">
        <v>11615723.81647831</v>
      </c>
      <c r="D15" s="47" t="s">
        <v>3</v>
      </c>
      <c r="E15" s="1"/>
    </row>
    <row r="16" spans="1:5" x14ac:dyDescent="0.25">
      <c r="A16" s="1"/>
      <c r="B16" s="46" t="s">
        <v>11</v>
      </c>
      <c r="C16" s="46"/>
      <c r="D16" s="46"/>
      <c r="E16" s="1"/>
    </row>
    <row r="17" spans="1:5" x14ac:dyDescent="0.25">
      <c r="A17" s="1"/>
      <c r="B17" s="47" t="s">
        <v>11</v>
      </c>
      <c r="C17" s="9">
        <v>4591195.2847263999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-929271.39889091253</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15277647.702313798</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Jq06DUy7NUUoPFjM+u4gu0JVCClvTutAMOQhBdEGxtNCDuiDFwED8bHDbAWPEgL0VZMCAj7Zwr/fovd+EQrj4g==" saltValue="bwRj5JoJ9QiSmA8Fo5n09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3760243</v>
      </c>
      <c r="D10" s="12" t="s">
        <v>3</v>
      </c>
      <c r="E10" s="1"/>
    </row>
    <row r="11" spans="1:5" x14ac:dyDescent="0.25">
      <c r="A11" s="1"/>
      <c r="B11" s="55" t="s">
        <v>142</v>
      </c>
      <c r="C11" s="56">
        <v>15144</v>
      </c>
      <c r="D11" s="12" t="s">
        <v>3</v>
      </c>
      <c r="E11" s="1"/>
    </row>
    <row r="12" spans="1:5" ht="25.5" x14ac:dyDescent="0.25">
      <c r="A12" s="1"/>
      <c r="B12" s="55" t="s">
        <v>143</v>
      </c>
      <c r="C12" s="56">
        <v>9809.24</v>
      </c>
      <c r="D12" s="12" t="s">
        <v>3</v>
      </c>
      <c r="E12" s="1"/>
    </row>
    <row r="13" spans="1:5" x14ac:dyDescent="0.25">
      <c r="A13" s="1"/>
      <c r="B13" s="55" t="s">
        <v>144</v>
      </c>
      <c r="C13" s="56">
        <v>87804.45</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3873000.6900000004</v>
      </c>
      <c r="D18" s="11" t="s">
        <v>3</v>
      </c>
      <c r="E18" s="1"/>
    </row>
    <row r="19" spans="1:5" x14ac:dyDescent="0.25">
      <c r="A19" s="1"/>
      <c r="B19" s="65" t="s">
        <v>105</v>
      </c>
      <c r="C19" s="10">
        <f>C18*(1+'Fane 11. Nøgletal'!C11)^2</f>
        <v>4403585.0918970266</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jYUbdTYk5b5K3Ie1bQHdSH2w3LlUqcNdr9F08ONwkXk6oJIoHXRTf+NfEKQENO705dIFuNSd9LYzV2yP2QnamA==" saltValue="snlWXuR2WIWED3mEWNV5Z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-969888.05526534095</v>
      </c>
      <c r="D9" s="12" t="s">
        <v>3</v>
      </c>
      <c r="E9" s="1"/>
    </row>
    <row r="10" spans="1:5" x14ac:dyDescent="0.25">
      <c r="A10" s="1"/>
      <c r="B10" s="49" t="s">
        <v>122</v>
      </c>
      <c r="C10" s="8">
        <v>-895994.77916125953</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-895994.77916125953</v>
      </c>
      <c r="D15" s="12" t="s">
        <v>3</v>
      </c>
      <c r="E15" s="1"/>
    </row>
    <row r="16" spans="1:5" x14ac:dyDescent="0.25">
      <c r="A16" s="1"/>
      <c r="B16" s="49" t="s">
        <v>126</v>
      </c>
      <c r="C16" s="8">
        <f>IF(SUM(C9)&gt;0,SUM(C9),0)</f>
        <v>0</v>
      </c>
      <c r="D16" s="12" t="s">
        <v>3</v>
      </c>
      <c r="E16" s="1"/>
    </row>
    <row r="17" spans="1:5" ht="26.25" x14ac:dyDescent="0.25">
      <c r="A17" s="1"/>
      <c r="B17" s="62" t="s">
        <v>140</v>
      </c>
      <c r="C17" s="54">
        <f>IF(SUM(C15:C16)&gt;0,0,SUM(C15:C16))</f>
        <v>-895994.77916125953</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15724845.507143719</v>
      </c>
      <c r="D21" s="12" t="s">
        <v>3</v>
      </c>
      <c r="E21" s="1"/>
    </row>
    <row r="22" spans="1:5" x14ac:dyDescent="0.25">
      <c r="A22" s="1"/>
      <c r="B22" s="49" t="s">
        <v>129</v>
      </c>
      <c r="C22" s="8">
        <v>14386756</v>
      </c>
      <c r="D22" s="12" t="s">
        <v>3</v>
      </c>
      <c r="E22" s="1"/>
    </row>
    <row r="23" spans="1:5" x14ac:dyDescent="0.25">
      <c r="A23" s="1"/>
      <c r="B23" s="49" t="s">
        <v>24</v>
      </c>
      <c r="C23" s="8">
        <v>0</v>
      </c>
      <c r="D23" s="12" t="s">
        <v>3</v>
      </c>
      <c r="E23" s="1"/>
    </row>
    <row r="24" spans="1:5" x14ac:dyDescent="0.25">
      <c r="A24" s="1"/>
      <c r="B24" s="48" t="s">
        <v>130</v>
      </c>
      <c r="C24" s="54">
        <f>C21-C22-C23</f>
        <v>1338089.5071437191</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-895994.77916125953</v>
      </c>
      <c r="D28" s="12" t="s">
        <v>3</v>
      </c>
      <c r="E28" s="1"/>
    </row>
    <row r="29" spans="1:5" x14ac:dyDescent="0.25">
      <c r="A29" s="1"/>
      <c r="B29" s="50" t="s">
        <v>37</v>
      </c>
      <c r="C29" s="8">
        <v>2</v>
      </c>
      <c r="D29" s="12" t="s">
        <v>18</v>
      </c>
      <c r="E29" s="1"/>
    </row>
    <row r="30" spans="1:5" x14ac:dyDescent="0.25">
      <c r="A30" s="1"/>
      <c r="B30" s="48" t="s">
        <v>55</v>
      </c>
      <c r="C30" s="9">
        <f>C28/C29</f>
        <v>-447997.38958062977</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1RCqz34wVXc3BQGWMPbNoYOS87+2vSbySy22T80AD6201NqzeLh7/WdoSlJVSULh8xLpHPTzFpUwVRKtwd8EHQ==" saltValue="Cpap4Hr/2MAi8tMF3ZpUR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OFd586v7JaSi4esArl6GzgSEI3o4bTb4xRG4EpZ/8D5Rv4zXciOrFvbTcrYxSuyhXy+M+ac/S5fIgO63Uttxg==" saltValue="nJAcn4i525hEuZFJ5fLe8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2024-10-01T08:43:27Z</dcterms:modified>
</cp:coreProperties>
</file>