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quaDjurs AS (V014)\ØR2023\"/>
    </mc:Choice>
  </mc:AlternateContent>
  <bookViews>
    <workbookView xWindow="3105" yWindow="990" windowWidth="12735" windowHeight="4620" tabRatio="872" firstSheet="2" activeTab="7"/>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iterate="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<sst xmlns="http://schemas.openxmlformats.org/spreadsheetml/2006/main" count="322" uniqueCount="153">
  <si>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</si>
  <si>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</si>
  <si>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</si>
  <si>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</si>
  <si>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</si>
  <si>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</si>
  <si>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</si>
  <si>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</si>
  <si>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</si>
  <si>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</si>
  <si>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</si>
  <si>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</si>
  <si>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</si>
  <si>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</si>
  <si>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</si>
  <si>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</si>
  <si>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</si>
  <si>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</si>
  <si>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</si>
  <si>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</si>
  <si>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</si>
  <si>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</si>
  <si>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</si>
  <si>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</si>
  <si>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</si>
  <si>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</si>
  <si>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</si>
  <si>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</si>
  <si>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</si>
  <si>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</si>
  <si>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</si>
  <si>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</si>
  <si>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</si>
  <si>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</si>
  <si>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</si>
  <si>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</si>
  <si>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</si>
  <si>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</si>
  <si>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</si>
  <si>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</si>
  <si>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</si>
  <si>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</si>
  <si>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</si>
  <si>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</si>
  <si>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</si>
  <si>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</si>
  <si>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</si>
  <si>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</si>
  <si>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</si>
  <si>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</si>
  <si>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</si>
  <si>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</si>
  <si>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</si>
  <si>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</si>
  <si>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</si>
  <si>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</si>
  <si>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</si>
  <si>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</si>
  <si>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</si>
  <si>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</si>
  <si>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</si>
  <si>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</si>
  <si>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</si>
  <si>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</si>
  <si>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</si>
  <si>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</si>
  <si>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</si>
  <si>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</si>
  <si>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</si>
  <si>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</si>
  <si>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</si>
  <si>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</si>
  <si>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</si>
  <si>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</si>
  <si>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</si>
  <si>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</si>
  <si>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</si>
  <si>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</si>
  <si>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</si>
  <si>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</si>
  <si>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</si>
  <si>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</si>
  <si>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</si>
  <si>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</si>
  <si>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</si>
  <si>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</si>
  <si>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</si>
  <si>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</si>
  <si>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</si>
  <si>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</si>
  <si>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</si>
  <si>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</si>
  <si>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</si>
  <si>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</si>
  <si>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</si>
  <si>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</si>
  <si>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</si>
  <si>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</si>
  <si>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</si>
  <si>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</si>
  <si>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</si>
  <si>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</si>
  <si>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</si>
  <si>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</si>
  <si>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</si>
  <si>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</si>
  <si>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</si>
  <si>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</si>
  <si>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</si>
  <si>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</si>
  <si>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</si>
  <si>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</si>
  <si>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</si>
  <si>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</si>
  <si>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</si>
  <si>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</si>
  <si>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</si>
  <si>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</si>
  <si>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</si>
  <si>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</si>
  <si>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</si>
  <si>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</si>
  <si>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</si>
  <si>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</si>
  <si>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</si>
  <si>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</si>
  <si>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</si>
  <si>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</si>
  <si>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Køb af ydelser og produkter fra andre vandselskaber reguleret af vandsektorloven</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</si>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</sst>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zoomScale="87" zoomScaleNormal="100" zoomScalePageLayoutView="87" workbookViewId="0">
      <selection activeCell="D19" sqref="D19:G19"/>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105</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78</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28</v>
      </c>
      <c r="D15" s="84" t="s">
        <v>64</v>
      </c>
      <c r="E15" s="85"/>
      <c r="F15" s="85"/>
      <c r="G15" s="86"/>
      <c r="H15" s="1"/>
      <c r="I15" s="1"/>
    </row>
    <row r="16" spans="1:9" x14ac:dyDescent="0.25">
      <c r="A16" s="1"/>
      <c r="B16" s="1"/>
      <c r="C16" s="6" t="s">
        <v>29</v>
      </c>
      <c r="D16" s="84" t="s">
        <v>79</v>
      </c>
      <c r="E16" s="85"/>
      <c r="F16" s="85"/>
      <c r="G16" s="86"/>
      <c r="H16" s="1"/>
      <c r="I16" s="1"/>
    </row>
    <row r="17" spans="1:9" x14ac:dyDescent="0.25">
      <c r="A17" s="1"/>
      <c r="B17" s="1"/>
      <c r="C17" s="6" t="s">
        <v>49</v>
      </c>
      <c r="D17" s="84" t="s">
        <v>80</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81</v>
      </c>
      <c r="E19" s="76"/>
      <c r="F19" s="76"/>
      <c r="G19" s="77"/>
      <c r="H19" s="1"/>
      <c r="I19" s="1"/>
    </row>
    <row r="20" spans="1:9" x14ac:dyDescent="0.25">
      <c r="A20" s="1"/>
      <c r="B20" s="1"/>
      <c r="C20" s="6" t="s">
        <v>46</v>
      </c>
      <c r="D20" s="75" t="s">
        <v>113</v>
      </c>
      <c r="E20" s="76"/>
      <c r="F20" s="76"/>
      <c r="G20" s="77"/>
      <c r="H20" s="1"/>
      <c r="I20" s="1"/>
    </row>
    <row r="21" spans="1:9" x14ac:dyDescent="0.25">
      <c r="A21" s="1"/>
      <c r="B21" s="1"/>
      <c r="C21" s="6" t="s">
        <v>152</v>
      </c>
      <c r="D21" s="75" t="s">
        <v>108</v>
      </c>
      <c r="E21" s="76"/>
      <c r="F21" s="76"/>
      <c r="G21" s="77"/>
      <c r="H21" s="1"/>
      <c r="I21" s="1"/>
    </row>
    <row r="22" spans="1:9" x14ac:dyDescent="0.25">
      <c r="A22" s="1"/>
      <c r="B22" s="1"/>
      <c r="C22" s="6" t="s">
        <v>120</v>
      </c>
      <c r="D22" s="75" t="s">
        <v>35</v>
      </c>
      <c r="E22" s="76"/>
      <c r="F22" s="76"/>
      <c r="G22" s="77"/>
      <c r="H22" s="1"/>
      <c r="I22" s="1"/>
    </row>
    <row r="23" spans="1:9" x14ac:dyDescent="0.25">
      <c r="A23" s="1"/>
      <c r="B23" s="1"/>
      <c r="C23" s="6" t="s">
        <v>121</v>
      </c>
      <c r="D23" s="75" t="s">
        <v>36</v>
      </c>
      <c r="E23" s="76"/>
      <c r="F23" s="76"/>
      <c r="G23" s="77"/>
      <c r="H23" s="1"/>
      <c r="I23" s="1"/>
    </row>
    <row r="24" spans="1:9" x14ac:dyDescent="0.25">
      <c r="A24" s="1"/>
      <c r="B24" s="1"/>
      <c r="C24" s="6" t="s">
        <v>9</v>
      </c>
      <c r="D24" s="75" t="s">
        <v>53</v>
      </c>
      <c r="E24" s="76"/>
      <c r="F24" s="76"/>
      <c r="G24" s="77"/>
      <c r="H24" s="1"/>
      <c r="I24" s="1"/>
    </row>
    <row r="25" spans="1:9" x14ac:dyDescent="0.25">
      <c r="A25" s="1"/>
      <c r="B25" s="1"/>
      <c r="C25" s="6" t="s">
        <v>41</v>
      </c>
      <c r="D25" s="75" t="s">
        <v>30</v>
      </c>
      <c r="E25" s="76"/>
      <c r="F25" s="76"/>
      <c r="G25" s="77"/>
      <c r="H25" s="1"/>
      <c r="I25" s="1"/>
    </row>
    <row r="26" spans="1:9" x14ac:dyDescent="0.25">
      <c r="A26" s="1"/>
      <c r="B26" s="1"/>
      <c r="C26" s="6" t="s">
        <v>122</v>
      </c>
      <c r="D26" s="78" t="s">
        <v>47</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YsjwCxA8V6bxd5CRJlX8utjyWPXESSbMyRnerr/rT27nRl9ezz8oKyQrbNMLxt6Hr/BQDGzLrOebGR45S1XcCw==" saltValue="7enWRvbNv9sWmG7p8bGo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56" t="s">
        <v>136</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qhdv+vaCa83p/em0IBRVFWpg43cuIbogKG4pFi3IAb+iJS24AJ/uTUfJS+g8VjBiOlp/iTludYvtbPgGJkZnA==" saltValue="gU9ANrwnz1XAF+46kGli0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62" t="s">
        <v>15</v>
      </c>
      <c r="C9" s="62" t="s">
        <v>10</v>
      </c>
      <c r="D9" s="63"/>
      <c r="E9" s="62" t="s">
        <v>24</v>
      </c>
      <c r="F9" s="72"/>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3" t="s">
        <v>67</v>
      </c>
      <c r="C12" s="10">
        <f>SUM(C10:C11)</f>
        <v>0</v>
      </c>
      <c r="D12" s="11" t="s">
        <v>3</v>
      </c>
      <c r="E12" s="10">
        <f>SUM(E10:E11)</f>
        <v>0</v>
      </c>
      <c r="F12" s="11" t="s">
        <v>3</v>
      </c>
      <c r="G12" s="1"/>
    </row>
    <row r="13" spans="1:7" x14ac:dyDescent="0.25">
      <c r="A13" s="1"/>
      <c r="B13" s="73"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KoCziL9sF81VrMDAH0qpqhJou3ImaFaeNWDD32a1FGdCWM44u5pL6T4UHadVbxFfyI49EzSquKsB0hiTmqWgQ==" saltValue="sQeGSTy2xzvFOFXC1QYq+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62" t="s">
        <v>15</v>
      </c>
      <c r="C8" s="62" t="s">
        <v>10</v>
      </c>
      <c r="D8" s="63"/>
      <c r="E8" s="62" t="s">
        <v>24</v>
      </c>
      <c r="F8" s="72"/>
      <c r="G8" s="1"/>
    </row>
    <row r="9" spans="1:7" x14ac:dyDescent="0.25">
      <c r="A9" s="1"/>
      <c r="B9" s="20" t="s">
        <v>135</v>
      </c>
      <c r="C9" s="19">
        <v>0</v>
      </c>
      <c r="D9" s="12" t="s">
        <v>3</v>
      </c>
      <c r="E9" s="19">
        <v>0</v>
      </c>
      <c r="F9" s="12" t="s">
        <v>3</v>
      </c>
      <c r="G9" s="1"/>
    </row>
    <row r="10" spans="1:7" x14ac:dyDescent="0.25">
      <c r="A10" s="1"/>
      <c r="B10" s="73" t="s">
        <v>107</v>
      </c>
      <c r="C10" s="10">
        <f>SUM(C9:C9)</f>
        <v>0</v>
      </c>
      <c r="D10" s="11" t="s">
        <v>3</v>
      </c>
      <c r="E10" s="10">
        <f>SUM(E9:E9)</f>
        <v>0</v>
      </c>
      <c r="F10" s="11" t="s">
        <v>3</v>
      </c>
      <c r="G10" s="1"/>
    </row>
    <row r="11" spans="1:7" x14ac:dyDescent="0.25">
      <c r="A11" s="1"/>
      <c r="B11" s="73"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PqamNSYG5WWOqCHSqL/1vfjVAM4L93rLnph0pl3AFxl8DfklkNGfUg1zs4RRl1sNqEZltCF9zqiyMJDyLrD7Gg==" saltValue="7bp1zyJ4/v/eHUiP+3qpY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1" t="s">
        <v>61</v>
      </c>
      <c r="C9" s="130" t="s">
        <v>10</v>
      </c>
      <c r="D9" s="131"/>
      <c r="E9" s="130" t="s">
        <v>24</v>
      </c>
      <c r="F9" s="131"/>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mlf+l0Z/dbokMqk5qMG7cgULQNWqevPhbglSNlM9paWyEnYd7zGyiMTKMYOa8xgI7fRXGGwcfZNLOzPB54SMw==" saltValue="BETXBQnkpX5KiP+uKl8Jq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1" t="s">
        <v>16</v>
      </c>
      <c r="C10" s="71" t="s">
        <v>10</v>
      </c>
      <c r="D10" s="72"/>
      <c r="E10" s="71" t="s">
        <v>24</v>
      </c>
      <c r="F10" s="72"/>
      <c r="G10" s="1"/>
    </row>
    <row r="11" spans="1:7" x14ac:dyDescent="0.25">
      <c r="A11" s="1"/>
      <c r="B11" s="20" t="s">
        <v>138</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yhj2wXyX02CAH+4QrYusEjbcegcKZ0xy7f63pGeGkPf1r8iIiw0FLwUi8pf8g1zLw4wlrIfUQ/yx1A9K1el4w==" saltValue="oyV9M0mmpR5Nn1Lfyz2Pc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119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0bANuiCJe5V5LBIIF/OZFrnnZN1uqseAZ+OpnTRPwXDRbH2jM9ITGYxrI4nJrFPjy6CCRssoifvPYYKY+vFeuw==" saltValue="W00FYE7RrIczsUne0h9h1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7" t="s">
        <v>12</v>
      </c>
      <c r="C8" s="57"/>
      <c r="D8" s="57"/>
      <c r="E8" s="57"/>
      <c r="F8" s="57"/>
      <c r="G8" s="1"/>
    </row>
    <row r="9" spans="1:7" x14ac:dyDescent="0.25">
      <c r="A9" s="1"/>
      <c r="B9" s="54" t="s">
        <v>55</v>
      </c>
      <c r="C9" s="54"/>
      <c r="D9" s="54"/>
      <c r="E9" s="7">
        <f>'Fane 3. Omkostninger i ØR2022'!E16</f>
        <v>6282423.4330301071</v>
      </c>
      <c r="F9" s="54" t="s">
        <v>3</v>
      </c>
      <c r="G9" s="1"/>
    </row>
    <row r="10" spans="1:7" ht="17.100000000000001" customHeight="1" x14ac:dyDescent="0.25">
      <c r="A10" s="1"/>
      <c r="B10" s="24" t="s">
        <v>50</v>
      </c>
      <c r="C10" s="54"/>
      <c r="D10" s="54"/>
      <c r="E10" s="7">
        <f>'Fane 8.1. Varige tillæg'!C13+'Fane 8.1. Varige tillæg'!E13</f>
        <v>0</v>
      </c>
      <c r="F10" s="54" t="s">
        <v>3</v>
      </c>
      <c r="G10" s="1"/>
    </row>
    <row r="11" spans="1:7" ht="17.100000000000001" customHeight="1" x14ac:dyDescent="0.25">
      <c r="A11" s="1"/>
      <c r="B11" s="24" t="s">
        <v>52</v>
      </c>
      <c r="C11" s="54"/>
      <c r="D11" s="54"/>
      <c r="E11" s="8">
        <f>-('Fane 10. Bortfald'!C13+'Fane 10. Bortfald'!E13)</f>
        <v>0</v>
      </c>
      <c r="F11" s="54" t="s">
        <v>3</v>
      </c>
      <c r="G11" s="1"/>
    </row>
    <row r="12" spans="1:7" ht="17.100000000000001" customHeight="1" x14ac:dyDescent="0.25">
      <c r="A12" s="1"/>
      <c r="B12" s="24" t="s">
        <v>54</v>
      </c>
      <c r="C12" s="54"/>
      <c r="D12" s="54"/>
      <c r="E12" s="8">
        <f>'Fane 9. Tilknyttet virksomhed'!C12+'Fane 9. Tilknyttet virksomhed'!E12</f>
        <v>0</v>
      </c>
      <c r="F12" s="54" t="s">
        <v>3</v>
      </c>
      <c r="G12" s="1"/>
    </row>
    <row r="13" spans="1:7" ht="17.100000000000001" customHeight="1" x14ac:dyDescent="0.25">
      <c r="A13" s="1"/>
      <c r="B13" s="24" t="s">
        <v>17</v>
      </c>
      <c r="C13" s="54"/>
      <c r="D13" s="54"/>
      <c r="E13" s="8">
        <f>SUM(E9:E12)*'Fane 11. Nøgletal'!C15</f>
        <v>223654.27421587182</v>
      </c>
      <c r="F13" s="54" t="s">
        <v>3</v>
      </c>
      <c r="G13" s="1"/>
    </row>
    <row r="14" spans="1:7" ht="17.100000000000001" customHeight="1" x14ac:dyDescent="0.25">
      <c r="A14" s="1"/>
      <c r="B14" s="24" t="s">
        <v>44</v>
      </c>
      <c r="C14" s="54"/>
      <c r="D14" s="54"/>
      <c r="E14" s="8">
        <f>-SUM(E9,E10:E13)*'Fane 11. Nøgletal'!C20</f>
        <v>-110603.32102318165</v>
      </c>
      <c r="F14" s="54" t="s">
        <v>3</v>
      </c>
      <c r="G14" s="1"/>
    </row>
    <row r="15" spans="1:7" ht="15" customHeight="1" x14ac:dyDescent="0.25">
      <c r="A15" s="1"/>
      <c r="B15" s="67" t="s">
        <v>19</v>
      </c>
      <c r="C15" s="28"/>
      <c r="D15" s="28"/>
      <c r="E15" s="9">
        <f>SUM(E9,E10:E14)</f>
        <v>6395474.3862227965</v>
      </c>
      <c r="F15" s="58" t="s">
        <v>3</v>
      </c>
      <c r="G15" s="1"/>
    </row>
    <row r="16" spans="1:7" ht="15" customHeight="1" x14ac:dyDescent="0.25">
      <c r="A16" s="1"/>
      <c r="B16" s="57" t="s">
        <v>11</v>
      </c>
      <c r="C16" s="57"/>
      <c r="D16" s="57"/>
      <c r="E16" s="57"/>
      <c r="F16" s="57"/>
      <c r="G16" s="1"/>
    </row>
    <row r="17" spans="1:7" ht="15" customHeight="1" x14ac:dyDescent="0.25">
      <c r="A17" s="1"/>
      <c r="B17" s="58" t="s">
        <v>11</v>
      </c>
      <c r="C17" s="58"/>
      <c r="D17" s="58"/>
      <c r="E17" s="9">
        <f>'Fane 4. Ikke-påvirkelige omk.'!C14</f>
        <v>6250426.0755284596</v>
      </c>
      <c r="F17" s="58" t="s">
        <v>3</v>
      </c>
      <c r="G17" s="1"/>
    </row>
    <row r="18" spans="1:7" ht="15" customHeight="1" x14ac:dyDescent="0.25">
      <c r="A18" s="1"/>
      <c r="B18" s="57" t="s">
        <v>36</v>
      </c>
      <c r="C18" s="57"/>
      <c r="D18" s="57"/>
      <c r="E18" s="57"/>
      <c r="F18" s="57"/>
      <c r="G18" s="1"/>
    </row>
    <row r="19" spans="1:7" ht="15" customHeight="1" x14ac:dyDescent="0.25">
      <c r="A19" s="1"/>
      <c r="B19" s="24" t="s">
        <v>33</v>
      </c>
      <c r="C19" s="54"/>
      <c r="D19" s="54"/>
      <c r="E19" s="8">
        <f>'Fane 8.2. Engangstillæg'!C11</f>
        <v>0</v>
      </c>
      <c r="F19" s="54" t="s">
        <v>3</v>
      </c>
      <c r="G19" s="1"/>
    </row>
    <row r="20" spans="1:7" x14ac:dyDescent="0.25">
      <c r="A20" s="1"/>
      <c r="B20" s="24" t="s">
        <v>34</v>
      </c>
      <c r="C20" s="54"/>
      <c r="D20" s="54"/>
      <c r="E20" s="8">
        <f>'Fane 8.2. Engangstillæg'!E11</f>
        <v>0</v>
      </c>
      <c r="F20" s="54" t="s">
        <v>3</v>
      </c>
      <c r="G20" s="1"/>
    </row>
    <row r="21" spans="1:7" x14ac:dyDescent="0.25">
      <c r="A21" s="1"/>
      <c r="B21" s="24" t="s">
        <v>106</v>
      </c>
      <c r="C21" s="54"/>
      <c r="D21" s="54"/>
      <c r="E21" s="8">
        <f>-SUM(E19:E20)*'Fane 11. Nøgletal'!C20</f>
        <v>0</v>
      </c>
      <c r="F21" s="54" t="s">
        <v>3</v>
      </c>
      <c r="G21" s="1"/>
    </row>
    <row r="22" spans="1:7" ht="15" customHeight="1" x14ac:dyDescent="0.25">
      <c r="A22" s="1"/>
      <c r="B22" s="67" t="s">
        <v>37</v>
      </c>
      <c r="C22" s="28"/>
      <c r="D22" s="28"/>
      <c r="E22" s="9">
        <f>SUM(E19:E21)</f>
        <v>0</v>
      </c>
      <c r="F22" s="58" t="s">
        <v>3</v>
      </c>
      <c r="G22" s="1"/>
    </row>
    <row r="23" spans="1:7" x14ac:dyDescent="0.25">
      <c r="A23" s="1"/>
      <c r="B23" s="57" t="s">
        <v>62</v>
      </c>
      <c r="C23" s="57"/>
      <c r="D23" s="57"/>
      <c r="E23" s="57"/>
      <c r="F23" s="57"/>
      <c r="G23" s="1"/>
    </row>
    <row r="24" spans="1:7" x14ac:dyDescent="0.25">
      <c r="A24" s="1"/>
      <c r="B24" s="67" t="s">
        <v>63</v>
      </c>
      <c r="C24" s="31"/>
      <c r="D24" s="31"/>
      <c r="E24" s="9">
        <f>'Fane 5. Kontrol af ØR2021'!E30</f>
        <v>0</v>
      </c>
      <c r="F24" s="58" t="s">
        <v>3</v>
      </c>
      <c r="G24" s="1"/>
    </row>
    <row r="25" spans="1:7" x14ac:dyDescent="0.25">
      <c r="A25" s="1"/>
      <c r="B25" s="57" t="s">
        <v>75</v>
      </c>
      <c r="C25" s="57"/>
      <c r="D25" s="57"/>
      <c r="E25" s="57"/>
      <c r="F25" s="57"/>
      <c r="G25" s="1"/>
    </row>
    <row r="26" spans="1:7" x14ac:dyDescent="0.25">
      <c r="A26" s="1"/>
      <c r="B26" s="58" t="s">
        <v>76</v>
      </c>
      <c r="C26" s="58"/>
      <c r="D26" s="58"/>
      <c r="E26" s="9">
        <f>'Fane 6. Skattesagen'!G12</f>
        <v>0</v>
      </c>
      <c r="F26" s="58" t="s">
        <v>3</v>
      </c>
      <c r="G26" s="1"/>
    </row>
    <row r="27" spans="1:7" x14ac:dyDescent="0.25">
      <c r="A27" s="1"/>
      <c r="B27" s="57" t="s">
        <v>39</v>
      </c>
      <c r="C27" s="57"/>
      <c r="D27" s="57"/>
      <c r="E27" s="10">
        <f>SUM(E15:E17:E22:E24:E26)</f>
        <v>12645900.461751256</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HLZOoZ3xTMtwQn9VzaIBTuJg4u3x0QXiiaeDNdCmF1ARDDWGqYdwt0JI2Xavc3B6DxadRqwUeO9ewVAdWhLzoQ==" saltValue="qSNn2mG4gUsrFD/MnhsCn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56</v>
      </c>
      <c r="C8" s="54"/>
      <c r="D8" s="54"/>
      <c r="E8" s="7">
        <f>'Fane 2.1. Økonomisk ramme 2023'!E15</f>
        <v>6395474.3862227965</v>
      </c>
      <c r="F8" s="54" t="s">
        <v>3</v>
      </c>
      <c r="G8" s="1"/>
    </row>
    <row r="9" spans="1:7" ht="15" customHeight="1" x14ac:dyDescent="0.25">
      <c r="A9" s="1"/>
      <c r="B9" s="55" t="s">
        <v>17</v>
      </c>
      <c r="C9" s="54"/>
      <c r="D9" s="54"/>
      <c r="E9" s="8">
        <f>SUM(E8:E8)*'Fane 11. Nøgletal'!C15</f>
        <v>227678.88814953156</v>
      </c>
      <c r="F9" s="54" t="s">
        <v>3</v>
      </c>
      <c r="G9" s="1"/>
    </row>
    <row r="10" spans="1:7" ht="15" customHeight="1" x14ac:dyDescent="0.25">
      <c r="A10" s="1"/>
      <c r="B10" s="55" t="s">
        <v>44</v>
      </c>
      <c r="C10" s="54"/>
      <c r="D10" s="54"/>
      <c r="E10" s="8">
        <f>-SUM(E8:E9)*'Fane 11. Nøgletal'!C20</f>
        <v>-112593.60566432959</v>
      </c>
      <c r="F10" s="54" t="s">
        <v>3</v>
      </c>
      <c r="G10" s="1"/>
    </row>
    <row r="11" spans="1:7" ht="15" customHeight="1" x14ac:dyDescent="0.25">
      <c r="A11" s="1"/>
      <c r="B11" s="28" t="s">
        <v>19</v>
      </c>
      <c r="C11" s="28"/>
      <c r="D11" s="28"/>
      <c r="E11" s="9">
        <f>SUM(E8:E10)</f>
        <v>6510559.6687079985</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omk.'!C14*(1+'Fane 11. Nøgletal'!C15)</f>
        <v>6472941.2438172735</v>
      </c>
      <c r="F13" s="58" t="s">
        <v>3</v>
      </c>
      <c r="G13" s="1"/>
    </row>
    <row r="14" spans="1:7" x14ac:dyDescent="0.25">
      <c r="A14" s="1"/>
      <c r="B14" s="57" t="s">
        <v>62</v>
      </c>
      <c r="C14" s="57"/>
      <c r="D14" s="57"/>
      <c r="E14" s="57"/>
      <c r="F14" s="57"/>
      <c r="G14" s="1"/>
    </row>
    <row r="15" spans="1:7" x14ac:dyDescent="0.25">
      <c r="A15" s="1"/>
      <c r="B15" s="58" t="s">
        <v>77</v>
      </c>
      <c r="C15" s="32"/>
      <c r="D15" s="32"/>
      <c r="E15" s="9">
        <f>'Fane 5. Kontrol af ØR2021'!E30</f>
        <v>0</v>
      </c>
      <c r="F15" s="58" t="s">
        <v>3</v>
      </c>
      <c r="G15" s="1"/>
    </row>
    <row r="16" spans="1:7" x14ac:dyDescent="0.25">
      <c r="A16" s="1"/>
      <c r="B16" s="57" t="s">
        <v>75</v>
      </c>
      <c r="C16" s="57"/>
      <c r="D16" s="57"/>
      <c r="E16" s="57"/>
      <c r="F16" s="57"/>
      <c r="G16" s="1"/>
    </row>
    <row r="17" spans="1:7" x14ac:dyDescent="0.25">
      <c r="A17" s="1"/>
      <c r="B17" s="58" t="s">
        <v>76</v>
      </c>
      <c r="C17" s="58"/>
      <c r="D17" s="58"/>
      <c r="E17" s="9">
        <f>'Fane 6. Skattesagen'!G13</f>
        <v>0</v>
      </c>
      <c r="F17" s="58" t="s">
        <v>3</v>
      </c>
      <c r="G17" s="1"/>
    </row>
    <row r="18" spans="1:7" x14ac:dyDescent="0.25">
      <c r="A18" s="1"/>
      <c r="B18" s="57" t="s">
        <v>57</v>
      </c>
      <c r="C18" s="57"/>
      <c r="D18" s="57"/>
      <c r="E18" s="10">
        <f>SUM(E11,E13,E15,E17)</f>
        <v>12983500.912525272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4vufiILGAWouZf+bXP4ozQrr7EN4LN+iAWdCpB1dgHQTAIxpxykXWHdsvDHRwFFzdDBwNOeVTudwX9kdz7WTVg==" saltValue="XBsTyQ1TtYpsIMsmHvlCS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65</v>
      </c>
      <c r="C8" s="54"/>
      <c r="D8" s="54"/>
      <c r="E8" s="7">
        <f>'Fane 2.2. Økonomisk ramme 2024'!E11</f>
        <v>6510559.6687079985</v>
      </c>
      <c r="F8" s="54" t="s">
        <v>3</v>
      </c>
      <c r="G8" s="1"/>
    </row>
    <row r="9" spans="1:7" ht="15" customHeight="1" x14ac:dyDescent="0.25">
      <c r="A9" s="1"/>
      <c r="B9" s="55" t="s">
        <v>17</v>
      </c>
      <c r="C9" s="54"/>
      <c r="D9" s="54"/>
      <c r="E9" s="8">
        <f>SUM(E8:E8)*'Fane 11. Nøgletal'!C15</f>
        <v>231775.92420600474</v>
      </c>
      <c r="F9" s="54" t="s">
        <v>3</v>
      </c>
      <c r="G9" s="1"/>
    </row>
    <row r="10" spans="1:7" ht="15" customHeight="1" x14ac:dyDescent="0.25">
      <c r="A10" s="1"/>
      <c r="B10" s="55" t="s">
        <v>44</v>
      </c>
      <c r="C10" s="54"/>
      <c r="D10" s="54"/>
      <c r="E10" s="8">
        <f>-SUM(E8:E9)*'Fane 11. Nøgletal'!C20</f>
        <v>-114619.70507953806</v>
      </c>
      <c r="F10" s="54" t="s">
        <v>3</v>
      </c>
      <c r="G10" s="1"/>
    </row>
    <row r="11" spans="1:7" x14ac:dyDescent="0.25">
      <c r="A11" s="1"/>
      <c r="B11" s="28" t="s">
        <v>19</v>
      </c>
      <c r="C11" s="28"/>
      <c r="D11" s="28"/>
      <c r="E11" s="9">
        <f>SUM(E8:E10)</f>
        <v>6627715.8878344651</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omk.'!C14*(1+'Fane 11. Nøgletal'!C15)^2</f>
        <v>6703377.9520971682</v>
      </c>
      <c r="F13" s="58" t="s">
        <v>3</v>
      </c>
      <c r="G13" s="1"/>
    </row>
    <row r="14" spans="1:7" ht="15" customHeight="1" x14ac:dyDescent="0.25">
      <c r="A14" s="1"/>
      <c r="B14" s="57" t="s">
        <v>62</v>
      </c>
      <c r="C14" s="57"/>
      <c r="D14" s="57"/>
      <c r="E14" s="57"/>
      <c r="F14" s="57"/>
      <c r="G14" s="1"/>
    </row>
    <row r="15" spans="1:7" ht="15" customHeight="1" x14ac:dyDescent="0.25">
      <c r="A15" s="1"/>
      <c r="B15" s="58" t="s">
        <v>63</v>
      </c>
      <c r="C15" s="32"/>
      <c r="D15" s="32"/>
      <c r="E15" s="9">
        <v>0</v>
      </c>
      <c r="F15" s="58" t="s">
        <v>3</v>
      </c>
      <c r="G15" s="1"/>
    </row>
    <row r="16" spans="1:7" ht="15" customHeight="1" x14ac:dyDescent="0.25">
      <c r="A16" s="1"/>
      <c r="B16" s="57" t="s">
        <v>75</v>
      </c>
      <c r="C16" s="57"/>
      <c r="D16" s="57"/>
      <c r="E16" s="57"/>
      <c r="F16" s="57"/>
      <c r="G16" s="1"/>
    </row>
    <row r="17" spans="1:7" ht="15" customHeight="1" x14ac:dyDescent="0.25">
      <c r="A17" s="1"/>
      <c r="B17" s="58" t="s">
        <v>76</v>
      </c>
      <c r="C17" s="58"/>
      <c r="D17" s="58"/>
      <c r="E17" s="9">
        <f>'Fane 6. Skattesagen'!G14</f>
        <v>0</v>
      </c>
      <c r="F17" s="58" t="s">
        <v>3</v>
      </c>
      <c r="G17" s="1"/>
    </row>
    <row r="18" spans="1:7" x14ac:dyDescent="0.25">
      <c r="A18" s="1"/>
      <c r="B18" s="57" t="s">
        <v>66</v>
      </c>
      <c r="C18" s="57"/>
      <c r="D18" s="57"/>
      <c r="E18" s="10">
        <f>SUM(E11,E13,E15,E17)</f>
        <v>13331093.839931633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pSCH2TEDVtZnMGjcsGMoqpFJ8tz1yTNdTQ1mNELQKY1fDA9+aH8whyJY3wNWDmOLMClNtLaoLAblYoj0Ai/TQ==" saltValue="zLaCgbZPYu5Ui7seTzkJY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86</v>
      </c>
      <c r="C8" s="54"/>
      <c r="D8" s="54"/>
      <c r="E8" s="7">
        <f>'Fane 2.3. Økonomisk ramme 2025'!E11</f>
        <v>6627715.8878344651</v>
      </c>
      <c r="F8" s="54" t="s">
        <v>3</v>
      </c>
      <c r="G8" s="1"/>
    </row>
    <row r="9" spans="1:7" ht="15" customHeight="1" x14ac:dyDescent="0.25">
      <c r="A9" s="1"/>
      <c r="B9" s="55" t="s">
        <v>17</v>
      </c>
      <c r="C9" s="54"/>
      <c r="D9" s="54"/>
      <c r="E9" s="8">
        <f>SUM(E8:E8)*'Fane 11. Nøgletal'!C15</f>
        <v>235946.68560690695</v>
      </c>
      <c r="F9" s="54" t="s">
        <v>3</v>
      </c>
      <c r="G9" s="1"/>
    </row>
    <row r="10" spans="1:7" ht="15" customHeight="1" x14ac:dyDescent="0.25">
      <c r="A10" s="1"/>
      <c r="B10" s="55" t="s">
        <v>44</v>
      </c>
      <c r="C10" s="54"/>
      <c r="D10" s="54"/>
      <c r="E10" s="8">
        <f>-SUM(E8:E9)*'Fane 11. Nøgletal'!C20</f>
        <v>-116682.26374850333</v>
      </c>
      <c r="F10" s="54" t="s">
        <v>3</v>
      </c>
      <c r="G10" s="1"/>
    </row>
    <row r="11" spans="1:7" x14ac:dyDescent="0.25">
      <c r="A11" s="1"/>
      <c r="B11" s="28" t="s">
        <v>19</v>
      </c>
      <c r="C11" s="28"/>
      <c r="D11" s="28"/>
      <c r="E11" s="9">
        <f>SUM(E8:E10)</f>
        <v>6746980.309692869</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omk.'!C14*(1+'Fane 11. Nøgletal'!C15)^3</f>
        <v>6942018.2071918277</v>
      </c>
      <c r="F13" s="58" t="s">
        <v>3</v>
      </c>
      <c r="G13" s="1"/>
    </row>
    <row r="14" spans="1:7" ht="15" customHeight="1" x14ac:dyDescent="0.25">
      <c r="A14" s="1"/>
      <c r="B14" s="57" t="s">
        <v>62</v>
      </c>
      <c r="C14" s="57"/>
      <c r="D14" s="57"/>
      <c r="E14" s="57"/>
      <c r="F14" s="57"/>
      <c r="G14" s="1"/>
    </row>
    <row r="15" spans="1:7" ht="15" customHeight="1" x14ac:dyDescent="0.25">
      <c r="A15" s="1"/>
      <c r="B15" s="58" t="s">
        <v>63</v>
      </c>
      <c r="C15" s="32"/>
      <c r="D15" s="32"/>
      <c r="E15" s="9">
        <v>0</v>
      </c>
      <c r="F15" s="58" t="s">
        <v>3</v>
      </c>
      <c r="G15" s="1"/>
    </row>
    <row r="16" spans="1:7" ht="15" customHeight="1" x14ac:dyDescent="0.25">
      <c r="A16" s="1"/>
      <c r="B16" s="57" t="s">
        <v>75</v>
      </c>
      <c r="C16" s="57"/>
      <c r="D16" s="57"/>
      <c r="E16" s="57"/>
      <c r="F16" s="57"/>
      <c r="G16" s="1"/>
    </row>
    <row r="17" spans="1:7" ht="15" customHeight="1" x14ac:dyDescent="0.25">
      <c r="A17" s="1"/>
      <c r="B17" s="58" t="s">
        <v>76</v>
      </c>
      <c r="C17" s="58"/>
      <c r="D17" s="58"/>
      <c r="E17" s="9">
        <f>'Fane 6. Skattesagen'!G15</f>
        <v>0</v>
      </c>
      <c r="F17" s="58" t="s">
        <v>3</v>
      </c>
      <c r="G17" s="1"/>
    </row>
    <row r="18" spans="1:7" x14ac:dyDescent="0.25">
      <c r="A18" s="1"/>
      <c r="B18" s="57" t="s">
        <v>87</v>
      </c>
      <c r="C18" s="57"/>
      <c r="D18" s="57"/>
      <c r="E18" s="10">
        <f>SUM(E11,E13,E15,E17)</f>
        <v>13688998.516884696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B2A4naSiZNPc7iJfxNFmv+88tWJ63q/t4C8m5VJjjudW+IinvkI0VRymc93Dd2kzGtVIxgQdmVd8mHc13ya4w==" saltValue="2+zIpfwzH/GLIZeDta1TI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9.2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7" t="s">
        <v>89</v>
      </c>
      <c r="C8" s="57"/>
      <c r="D8" s="57"/>
      <c r="E8" s="57"/>
      <c r="F8" s="57"/>
      <c r="G8" s="1"/>
    </row>
    <row r="9" spans="1:7" x14ac:dyDescent="0.25">
      <c r="A9" s="1"/>
      <c r="B9" s="93" t="s">
        <v>22</v>
      </c>
      <c r="C9" s="93"/>
      <c r="D9" s="93"/>
      <c r="E9" s="7">
        <v>5987823.6455975762</v>
      </c>
      <c r="F9" s="54" t="s">
        <v>3</v>
      </c>
      <c r="G9" s="1"/>
    </row>
    <row r="10" spans="1:7" x14ac:dyDescent="0.25">
      <c r="A10" s="1"/>
      <c r="B10" s="95" t="s">
        <v>103</v>
      </c>
      <c r="C10" s="96"/>
      <c r="D10" s="97"/>
      <c r="E10" s="7">
        <v>0</v>
      </c>
      <c r="F10" s="54" t="s">
        <v>3</v>
      </c>
      <c r="G10" s="1"/>
    </row>
    <row r="11" spans="1:7" x14ac:dyDescent="0.25">
      <c r="A11" s="1"/>
      <c r="B11" s="94" t="s">
        <v>50</v>
      </c>
      <c r="C11" s="94"/>
      <c r="D11" s="94"/>
      <c r="E11" s="7">
        <v>329110.49240000005</v>
      </c>
      <c r="F11" s="54" t="s">
        <v>3</v>
      </c>
      <c r="G11" s="1"/>
    </row>
    <row r="12" spans="1:7" x14ac:dyDescent="0.25">
      <c r="A12" s="1"/>
      <c r="B12" s="94" t="s">
        <v>54</v>
      </c>
      <c r="C12" s="94"/>
      <c r="D12" s="94"/>
      <c r="E12" s="7">
        <v>0</v>
      </c>
      <c r="F12" s="54" t="s">
        <v>3</v>
      </c>
      <c r="G12" s="1"/>
    </row>
    <row r="13" spans="1:7" x14ac:dyDescent="0.25">
      <c r="A13" s="1"/>
      <c r="B13" s="94" t="s">
        <v>51</v>
      </c>
      <c r="C13" s="94"/>
      <c r="D13" s="94"/>
      <c r="E13" s="8">
        <v>0</v>
      </c>
      <c r="F13" s="54" t="s">
        <v>3</v>
      </c>
      <c r="G13" s="1"/>
    </row>
    <row r="14" spans="1:7" x14ac:dyDescent="0.25">
      <c r="A14" s="1"/>
      <c r="B14" s="94" t="s">
        <v>17</v>
      </c>
      <c r="C14" s="94"/>
      <c r="D14" s="94"/>
      <c r="E14" s="8">
        <f>E9*'Fane 11. Nøgletal'!C13+SUM(E11:E13)*'Fane 11. Nøgletal'!C14</f>
        <v>74137.513101210439</v>
      </c>
      <c r="F14" s="54" t="s">
        <v>3</v>
      </c>
      <c r="G14" s="1"/>
    </row>
    <row r="15" spans="1:7" x14ac:dyDescent="0.25">
      <c r="A15" s="1"/>
      <c r="B15" s="94" t="s">
        <v>44</v>
      </c>
      <c r="C15" s="94"/>
      <c r="D15" s="94"/>
      <c r="E15" s="8">
        <f>-SUM(E9:E14)*'Fane 11. Nøgletal'!C20</f>
        <v>-108648.21806867939</v>
      </c>
      <c r="F15" s="54" t="s">
        <v>3</v>
      </c>
      <c r="G15" s="1"/>
    </row>
    <row r="16" spans="1:7" x14ac:dyDescent="0.25">
      <c r="A16" s="1"/>
      <c r="B16" s="99" t="s">
        <v>19</v>
      </c>
      <c r="C16" s="99"/>
      <c r="D16" s="99"/>
      <c r="E16" s="33">
        <f>SUM(E9:E15)</f>
        <v>6282423.4330301071</v>
      </c>
      <c r="F16" s="34" t="s">
        <v>3</v>
      </c>
      <c r="G16" s="1"/>
    </row>
    <row r="17" spans="1:7" x14ac:dyDescent="0.25">
      <c r="A17" s="1"/>
      <c r="B17" s="100" t="s">
        <v>11</v>
      </c>
      <c r="C17" s="100"/>
      <c r="D17" s="100"/>
      <c r="E17" s="57"/>
      <c r="F17" s="57"/>
      <c r="G17" s="1"/>
    </row>
    <row r="18" spans="1:7" x14ac:dyDescent="0.25">
      <c r="A18" s="1"/>
      <c r="B18" s="101" t="s">
        <v>11</v>
      </c>
      <c r="C18" s="101"/>
      <c r="D18" s="101"/>
      <c r="E18" s="9">
        <v>4665326.4059414305</v>
      </c>
      <c r="F18" s="58" t="s">
        <v>3</v>
      </c>
      <c r="G18" s="1"/>
    </row>
    <row r="19" spans="1:7" ht="15.4" customHeight="1" x14ac:dyDescent="0.25">
      <c r="A19" s="1"/>
      <c r="B19" s="57" t="s">
        <v>36</v>
      </c>
      <c r="C19" s="57"/>
      <c r="D19" s="57"/>
      <c r="E19" s="57"/>
      <c r="F19" s="57"/>
      <c r="G19" s="1"/>
    </row>
    <row r="20" spans="1:7" ht="15.75" customHeight="1" x14ac:dyDescent="0.25">
      <c r="A20" s="1"/>
      <c r="B20" s="102" t="s">
        <v>33</v>
      </c>
      <c r="C20" s="103"/>
      <c r="D20" s="104"/>
      <c r="E20" s="52">
        <v>0</v>
      </c>
      <c r="F20" s="27" t="s">
        <v>3</v>
      </c>
      <c r="G20" s="1"/>
    </row>
    <row r="21" spans="1:7" x14ac:dyDescent="0.25">
      <c r="A21" s="1"/>
      <c r="B21" s="102" t="s">
        <v>34</v>
      </c>
      <c r="C21" s="103"/>
      <c r="D21" s="104"/>
      <c r="E21" s="52">
        <v>0</v>
      </c>
      <c r="F21" s="27" t="s">
        <v>3</v>
      </c>
      <c r="G21" s="1"/>
    </row>
    <row r="22" spans="1:7" x14ac:dyDescent="0.25">
      <c r="A22" s="1"/>
      <c r="B22" s="105" t="s">
        <v>37</v>
      </c>
      <c r="C22" s="106"/>
      <c r="D22" s="107"/>
      <c r="E22" s="9">
        <f>SUM(E20:E21)</f>
        <v>0</v>
      </c>
      <c r="F22" s="9" t="s">
        <v>3</v>
      </c>
      <c r="G22" s="1"/>
    </row>
    <row r="23" spans="1:7" ht="15.75" customHeight="1" x14ac:dyDescent="0.25">
      <c r="A23" s="1"/>
      <c r="B23" s="57" t="s">
        <v>62</v>
      </c>
      <c r="C23" s="57"/>
      <c r="D23" s="57"/>
      <c r="E23" s="57"/>
      <c r="F23" s="57"/>
      <c r="G23" s="1"/>
    </row>
    <row r="24" spans="1:7" x14ac:dyDescent="0.25">
      <c r="A24" s="1"/>
      <c r="B24" s="67" t="s">
        <v>27</v>
      </c>
      <c r="C24" s="28"/>
      <c r="D24" s="28"/>
      <c r="E24" s="9">
        <v>12658.523483333307</v>
      </c>
      <c r="F24" s="58" t="s">
        <v>3</v>
      </c>
      <c r="G24" s="1"/>
    </row>
    <row r="25" spans="1:7" x14ac:dyDescent="0.25">
      <c r="A25" s="1"/>
      <c r="B25" s="67" t="s">
        <v>63</v>
      </c>
      <c r="C25" s="28"/>
      <c r="D25" s="28"/>
      <c r="E25" s="9">
        <v>0</v>
      </c>
      <c r="F25" s="58" t="s">
        <v>3</v>
      </c>
      <c r="G25" s="1"/>
    </row>
    <row r="26" spans="1:7" x14ac:dyDescent="0.25">
      <c r="A26" s="1"/>
      <c r="B26" s="57" t="s">
        <v>75</v>
      </c>
      <c r="C26" s="57"/>
      <c r="D26" s="57"/>
      <c r="E26" s="57"/>
      <c r="F26" s="57"/>
      <c r="G26" s="1"/>
    </row>
    <row r="27" spans="1:7" x14ac:dyDescent="0.25">
      <c r="A27" s="1"/>
      <c r="B27" s="108" t="s">
        <v>76</v>
      </c>
      <c r="C27" s="109"/>
      <c r="D27" s="110"/>
      <c r="E27" s="9">
        <f>'Fane 6. Skattesagen'!G11</f>
        <v>0</v>
      </c>
      <c r="F27" s="58" t="s">
        <v>3</v>
      </c>
      <c r="G27" s="1"/>
    </row>
    <row r="28" spans="1:7" ht="15" customHeight="1" x14ac:dyDescent="0.25">
      <c r="A28" s="1"/>
      <c r="B28" s="35" t="s">
        <v>147</v>
      </c>
      <c r="C28" s="35"/>
      <c r="D28" s="35"/>
      <c r="E28" s="36">
        <f>E16+E18+E22+E24+E25+E27</f>
        <v>10960408.362454871</v>
      </c>
      <c r="F28" s="37" t="s">
        <v>3</v>
      </c>
      <c r="G28" s="1"/>
    </row>
    <row r="29" spans="1:7" ht="27" customHeight="1" x14ac:dyDescent="0.25">
      <c r="A29" s="1"/>
      <c r="B29" s="98" t="s">
        <v>90</v>
      </c>
      <c r="C29" s="98"/>
      <c r="D29" s="98"/>
      <c r="E29" s="98"/>
      <c r="F29" s="98"/>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row r="54" spans="1:7" x14ac:dyDescent="0.25">
      <c r="A54" s="30"/>
      <c r="B54" s="30"/>
      <c r="C54" s="30"/>
      <c r="D54" s="30"/>
      <c r="E54" s="30"/>
      <c r="F54" s="30"/>
      <c r="G54" s="30"/>
    </row>
    <row r="55" spans="1:7" x14ac:dyDescent="0.25">
      <c r="A55" s="30"/>
      <c r="B55" s="30"/>
      <c r="C55" s="30"/>
      <c r="D55" s="30"/>
      <c r="E55" s="30"/>
      <c r="F55" s="30"/>
      <c r="G55" s="30"/>
    </row>
    <row r="56" spans="1:7" x14ac:dyDescent="0.25">
      <c r="A56" s="30"/>
      <c r="B56" s="30"/>
      <c r="C56" s="30"/>
      <c r="D56" s="30"/>
      <c r="E56" s="30"/>
      <c r="F56" s="30"/>
      <c r="G56" s="30"/>
    </row>
  </sheetData>
  <sheetProtection algorithmName="SHA-512" hashValue="EJycBFTTgXJpiXsmQT8STnzDlCnLTDM1/UwF/XvwNqjyybdI39458E40D2t7MdttcAlnwrnxTU93frOmF8c2hg==" saltValue="A0JT9ptbjfnieBlmdY/E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4.5703125" style="2" customWidth="1"/>
    <col min="2" max="2" width="47.140625" style="2" customWidth="1"/>
    <col min="3" max="3" width="24.85546875" style="2" customWidth="1"/>
    <col min="4" max="4" width="3.28515625" style="2" customWidth="1"/>
    <col min="5" max="5" width="3" style="2" customWidth="1"/>
    <col min="6" max="6" width="2"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8" t="s">
        <v>109</v>
      </c>
      <c r="D9" s="58"/>
      <c r="E9" s="1"/>
      <c r="F9" s="1"/>
    </row>
    <row r="10" spans="1:6" x14ac:dyDescent="0.25">
      <c r="A10" s="1"/>
      <c r="B10" s="23" t="s">
        <v>127</v>
      </c>
      <c r="C10" s="8">
        <v>3378348</v>
      </c>
      <c r="D10" s="12" t="s">
        <v>3</v>
      </c>
      <c r="E10" s="1"/>
      <c r="F10" s="1"/>
    </row>
    <row r="11" spans="1:6" x14ac:dyDescent="0.25">
      <c r="A11" s="1"/>
      <c r="B11" s="23" t="s">
        <v>128</v>
      </c>
      <c r="C11" s="8">
        <v>2449238</v>
      </c>
      <c r="D11" s="12" t="s">
        <v>3</v>
      </c>
      <c r="E11" s="1"/>
      <c r="F11" s="1"/>
    </row>
    <row r="12" spans="1:6" x14ac:dyDescent="0.25">
      <c r="A12" s="1"/>
      <c r="B12" s="23" t="s">
        <v>129</v>
      </c>
      <c r="C12" s="8">
        <v>494.47</v>
      </c>
      <c r="D12" s="12" t="s">
        <v>3</v>
      </c>
      <c r="E12" s="1"/>
      <c r="F12" s="1"/>
    </row>
    <row r="13" spans="1:6" x14ac:dyDescent="0.25">
      <c r="A13" s="1"/>
      <c r="B13" s="73" t="s">
        <v>92</v>
      </c>
      <c r="C13" s="10">
        <f>SUM(C10:C12)</f>
        <v>5828080.4699999997</v>
      </c>
      <c r="D13" s="11" t="s">
        <v>3</v>
      </c>
      <c r="E13" s="1"/>
      <c r="F13" s="1"/>
    </row>
    <row r="14" spans="1:6" x14ac:dyDescent="0.25">
      <c r="A14" s="1"/>
      <c r="B14" s="73" t="s">
        <v>93</v>
      </c>
      <c r="C14" s="10">
        <f>C13*(1+'Fane 11. Nøgletal'!C15)^2</f>
        <v>6250426.0755284596</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haJq6zptOey8mtxGwJEPshAv4KUFq7NVJxxXFjwn5GhwbURIY5B6JTtTF8WoKspYgGmWnSDATPtXfY5iAQCGQ==" saltValue="w0dTOvYE7UKuu2NSolh/f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tabSelected="1" view="pageLayout" topLeftCell="A13" zoomScaleNormal="100" workbookViewId="0">
      <selection activeCell="E21" sqref="E21"/>
    </sheetView>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151</v>
      </c>
      <c r="C3" s="92"/>
      <c r="D3" s="92"/>
      <c r="E3" s="92"/>
      <c r="F3" s="92"/>
      <c r="G3" s="1"/>
    </row>
    <row r="4" spans="1:7" ht="15" customHeight="1" x14ac:dyDescent="0.25">
      <c r="A4" s="1"/>
      <c r="B4" s="92"/>
      <c r="C4" s="92"/>
      <c r="D4" s="92"/>
      <c r="E4" s="92"/>
      <c r="F4" s="92"/>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713723.88315387815</v>
      </c>
      <c r="F9" s="12" t="s">
        <v>3</v>
      </c>
      <c r="G9" s="1"/>
    </row>
    <row r="10" spans="1:7" x14ac:dyDescent="0.25">
      <c r="A10" s="1"/>
      <c r="B10" s="118" t="s">
        <v>130</v>
      </c>
      <c r="C10" s="119"/>
      <c r="D10" s="120"/>
      <c r="E10" s="8">
        <v>713723.88315387815</v>
      </c>
      <c r="F10" s="12" t="s">
        <v>3</v>
      </c>
      <c r="G10" s="1"/>
    </row>
    <row r="11" spans="1:7" x14ac:dyDescent="0.25">
      <c r="A11" s="1"/>
      <c r="B11" s="73"/>
      <c r="C11" s="22"/>
      <c r="D11" s="22"/>
      <c r="E11" s="22"/>
      <c r="F11" s="74"/>
      <c r="G11" s="1"/>
    </row>
    <row r="12" spans="1:7" ht="68.25" customHeight="1" x14ac:dyDescent="0.25">
      <c r="A12" s="1"/>
      <c r="B12" s="124" t="s">
        <v>148</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131</v>
      </c>
      <c r="C16" s="119"/>
      <c r="D16" s="120"/>
      <c r="E16" s="8">
        <v>0</v>
      </c>
      <c r="F16" s="12" t="s">
        <v>3</v>
      </c>
      <c r="G16" s="1"/>
    </row>
    <row r="17" spans="1:7" x14ac:dyDescent="0.25">
      <c r="A17" s="1"/>
      <c r="B17" s="73"/>
      <c r="C17" s="22"/>
      <c r="D17" s="22"/>
      <c r="E17" s="22"/>
      <c r="F17" s="74"/>
      <c r="G17" s="1"/>
    </row>
    <row r="18" spans="1:7" ht="31.5" customHeight="1" x14ac:dyDescent="0.25">
      <c r="A18" s="1"/>
      <c r="B18" s="124" t="s">
        <v>149</v>
      </c>
      <c r="C18" s="125"/>
      <c r="D18" s="125"/>
      <c r="E18" s="125"/>
      <c r="F18" s="126"/>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10631470.58869959</v>
      </c>
      <c r="F21" s="12" t="s">
        <v>3</v>
      </c>
      <c r="G21" s="1"/>
    </row>
    <row r="22" spans="1:7" x14ac:dyDescent="0.25">
      <c r="A22" s="1"/>
      <c r="B22" s="68" t="s">
        <v>132</v>
      </c>
      <c r="C22" s="69"/>
      <c r="D22" s="70"/>
      <c r="E22" s="8">
        <v>10709520.67</v>
      </c>
      <c r="F22" s="12" t="s">
        <v>3</v>
      </c>
      <c r="G22" s="1"/>
    </row>
    <row r="23" spans="1:7" x14ac:dyDescent="0.25">
      <c r="A23" s="1"/>
      <c r="B23" s="68" t="s">
        <v>26</v>
      </c>
      <c r="C23" s="69"/>
      <c r="D23" s="70"/>
      <c r="E23" s="8">
        <v>0</v>
      </c>
      <c r="F23" s="12" t="s">
        <v>3</v>
      </c>
      <c r="G23" s="1"/>
    </row>
    <row r="24" spans="1:7" x14ac:dyDescent="0.25">
      <c r="A24" s="1"/>
      <c r="B24" s="59" t="s">
        <v>150</v>
      </c>
      <c r="C24" s="60"/>
      <c r="D24" s="61"/>
      <c r="E24" s="51">
        <f>E21-(E22-E23)</f>
        <v>-78050.081300409511</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1" t="s">
        <v>133</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0</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zPdb6lyx3s764Zg8dBvcYHNKLHkn6WESY4iYtbdaqTpDBmgkvu236t1+9xiQz8SIBWSUxMahLtHOtBz5MbPaag==" saltValue="W+A5ysl+NTOFWS+fENEXT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8" t="s">
        <v>124</v>
      </c>
      <c r="C9" s="109"/>
      <c r="D9" s="109"/>
      <c r="E9" s="109"/>
      <c r="F9" s="109"/>
      <c r="G9" s="109"/>
      <c r="H9" s="110"/>
      <c r="I9" s="1"/>
    </row>
    <row r="10" spans="1:9" x14ac:dyDescent="0.25">
      <c r="A10" s="1"/>
      <c r="B10" s="95" t="s">
        <v>139</v>
      </c>
      <c r="C10" s="96"/>
      <c r="D10" s="96"/>
      <c r="E10" s="96"/>
      <c r="F10" s="97"/>
      <c r="G10" s="50">
        <v>0</v>
      </c>
      <c r="H10" s="8" t="s">
        <v>3</v>
      </c>
      <c r="I10" s="1"/>
    </row>
    <row r="11" spans="1:9" x14ac:dyDescent="0.25">
      <c r="A11" s="1"/>
      <c r="B11" s="95" t="s">
        <v>140</v>
      </c>
      <c r="C11" s="96"/>
      <c r="D11" s="96"/>
      <c r="E11" s="96"/>
      <c r="F11" s="97"/>
      <c r="G11" s="50">
        <v>0</v>
      </c>
      <c r="H11" s="8" t="s">
        <v>3</v>
      </c>
      <c r="I11" s="1"/>
    </row>
    <row r="12" spans="1:9" x14ac:dyDescent="0.25">
      <c r="A12" s="1"/>
      <c r="B12" s="95" t="s">
        <v>141</v>
      </c>
      <c r="C12" s="96"/>
      <c r="D12" s="96"/>
      <c r="E12" s="96"/>
      <c r="F12" s="97"/>
      <c r="G12" s="8">
        <v>0</v>
      </c>
      <c r="H12" s="8" t="s">
        <v>3</v>
      </c>
      <c r="I12" s="1"/>
    </row>
    <row r="13" spans="1:9" x14ac:dyDescent="0.25">
      <c r="A13" s="1"/>
      <c r="B13" s="95" t="s">
        <v>142</v>
      </c>
      <c r="C13" s="96"/>
      <c r="D13" s="96"/>
      <c r="E13" s="96"/>
      <c r="F13" s="97"/>
      <c r="G13" s="8">
        <v>0</v>
      </c>
      <c r="H13" s="8" t="s">
        <v>3</v>
      </c>
      <c r="I13" s="1"/>
    </row>
    <row r="14" spans="1:9" x14ac:dyDescent="0.25">
      <c r="A14" s="1"/>
      <c r="B14" s="95" t="s">
        <v>143</v>
      </c>
      <c r="C14" s="96"/>
      <c r="D14" s="96"/>
      <c r="E14" s="96"/>
      <c r="F14" s="97"/>
      <c r="G14" s="8">
        <v>0</v>
      </c>
      <c r="H14" s="8" t="s">
        <v>3</v>
      </c>
      <c r="I14" s="1"/>
    </row>
    <row r="15" spans="1:9" x14ac:dyDescent="0.25">
      <c r="A15" s="1"/>
      <c r="B15" s="95" t="s">
        <v>144</v>
      </c>
      <c r="C15" s="96"/>
      <c r="D15" s="96"/>
      <c r="E15" s="96"/>
      <c r="F15" s="97"/>
      <c r="G15" s="8">
        <v>0</v>
      </c>
      <c r="H15" s="8" t="s">
        <v>3</v>
      </c>
      <c r="I15" s="1"/>
    </row>
    <row r="16" spans="1:9" x14ac:dyDescent="0.25">
      <c r="A16" s="1"/>
      <c r="B16" s="95" t="s">
        <v>145</v>
      </c>
      <c r="C16" s="96"/>
      <c r="D16" s="96"/>
      <c r="E16" s="96"/>
      <c r="F16" s="97"/>
      <c r="G16" s="8">
        <v>0</v>
      </c>
      <c r="H16" s="8" t="s">
        <v>3</v>
      </c>
      <c r="I16" s="1"/>
    </row>
    <row r="17" spans="1:9" x14ac:dyDescent="0.25">
      <c r="A17" s="1"/>
      <c r="B17" s="95" t="s">
        <v>146</v>
      </c>
      <c r="C17" s="96"/>
      <c r="D17" s="96"/>
      <c r="E17" s="96"/>
      <c r="F17" s="97"/>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nXx91mSxEp5x+Ts0SN7CKIImZNBsgJTFv6JRG4tNzEsNxrG0ylsXb79pnT+0YeNkhMNFhEaN1kitalrtdHaIOg==" saltValue="1jvGz7yHhPXOvsXfFRnAX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2022-09-13T11:08:53Z</dcterms:modified>
</cp:coreProperties>
</file>