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ordingborg Spildevand AS (S107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E26" i="32" l="1"/>
  <c r="E32" i="32" s="1"/>
  <c r="E34" i="32" s="1"/>
  <c r="C26" i="15" l="1"/>
  <c r="C30" i="2"/>
  <c r="C13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4" i="19"/>
  <c r="C18" i="23" l="1"/>
  <c r="C18" i="22"/>
  <c r="C18" i="15"/>
  <c r="C15" i="2"/>
  <c r="C14" i="2"/>
  <c r="C22" i="2"/>
  <c r="C12" i="2"/>
  <c r="C13" i="2"/>
  <c r="G28" i="30" l="1"/>
  <c r="G32" i="30" s="1"/>
  <c r="E11" i="11" l="1"/>
  <c r="E10" i="37" s="1"/>
  <c r="E11" i="37" s="1"/>
  <c r="E12" i="37" s="1"/>
  <c r="C11" i="2" l="1"/>
  <c r="G34" i="30"/>
  <c r="E18" i="27" s="1"/>
  <c r="G37" i="36" l="1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<sst xmlns="http://schemas.openxmlformats.org/spreadsheetml/2006/main" count="702" uniqueCount="284">
  <si>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</si>
  <si>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</si>
  <si>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</si>
  <si>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</si>
  <si>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</si>
  <si>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</si>
  <si>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</si>
  <si>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</si>
  <si>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</si>
  <si>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</si>
  <si>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</si>
  <si>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</si>
  <si>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</si>
  <si>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</si>
  <si>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</si>
  <si>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</si>
  <si>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</si>
  <si>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</si>
  <si>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</si>
  <si>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</si>
  <si>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</si>
  <si>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</si>
  <si>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</si>
  <si>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</si>
  <si>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</si>
  <si>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</si>
  <si>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</si>
  <si>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</si>
  <si>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</si>
  <si>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</si>
  <si>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</si>
  <si>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</si>
  <si>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</si>
  <si>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</si>
  <si>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</si>
  <si>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</si>
  <si>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</si>
  <si>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</si>
  <si>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</si>
  <si>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</si>
  <si>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</si>
  <si>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</si>
  <si>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</si>
  <si>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</si>
  <si>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</si>
  <si>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</si>
  <si>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</si>
  <si>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</si>
  <si>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</si>
  <si>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</si>
  <si>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</si>
  <si>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</si>
  <si>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</si>
  <si>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</si>
  <si>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</si>
  <si>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</si>
  <si>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</si>
  <si>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</si>
  <si>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</si>
  <si>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</si>
  <si>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</si>
  <si>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</si>
  <si>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</si>
  <si>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</si>
  <si>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</si>
  <si>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</si>
  <si>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</si>
  <si>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</si>
  <si>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</si>
  <si>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</si>
  <si>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</si>
  <si>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</si>
  <si>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</si>
  <si>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</si>
  <si>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</si>
  <si>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</si>
  <si>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</si>
  <si>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</si>
  <si>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</si>
  <si>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</si>
  <si>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</si>
  <si>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</si>
  <si>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</si>
  <si>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</si>
  <si>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</si>
  <si>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</si>
  <si>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</si>
  <si>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</si>
  <si>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</si>
  <si>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</si>
  <si>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</si>
  <si>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</si>
  <si>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</si>
  <si>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</si>
  <si>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</si>
  <si>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</si>
  <si>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</si>
  <si>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</si>
  <si>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</si>
  <si>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</si>
  <si>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</si>
  <si>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</si>
  <si>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</si>
  <si>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</si>
  <si>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</si>
  <si>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</si>
  <si>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</si>
  <si>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</si>
  <si>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</si>
  <si>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</si>
  <si>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</si>
  <si>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</si>
  <si>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</si>
  <si>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</si>
  <si>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</si>
  <si>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</si>
  <si>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</si>
  <si>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</si>
  <si>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</si>
  <si>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</si>
  <si>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</si>
  <si>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</si>
  <si>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</si>
  <si>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</si>
  <si>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</si>
  <si>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</si>
  <si>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</si>
  <si>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</si>
  <si>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</si>
  <si>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</si>
  <si>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</si>
  <si>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</si>
  <si>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</si>
  <si>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</si>
  <si>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</si>
  <si>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</si>
  <si>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</si>
  <si>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</si>
  <si>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</si>
  <si>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</si>
  <si>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</si>
  <si>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</si>
  <si>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</si>
  <si>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</si>
  <si>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</si>
  <si>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</si>
  <si>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</si>
  <si>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</si>
  <si>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</si>
  <si>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</si>
  <si>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</si>
  <si>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</si>
  <si>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</si>
  <si>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</si>
  <si>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</si>
  <si>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</si>
  <si>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</si>
  <si>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</si>
  <si>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</si>
  <si>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</si>
  <si>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</si>
  <si>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</si>
  <si>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</si>
  <si>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</si>
  <si>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</si>
  <si>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</si>
  <si>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</si>
  <si>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</si>
  <si>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</si>
  <si>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</si>
  <si>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</si>
  <si>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</si>
  <si>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</si>
  <si>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</si>
  <si>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</si>
  <si>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</si>
  <si>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</si>
  <si>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</si>
  <si>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</si>
  <si>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</si>
  <si>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</si>
  <si>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</si>
  <si>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</si>
  <si>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</si>
  <si>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</si>
  <si>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</si>
  <si>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</si>
  <si>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</si>
  <si>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</si>
  <si>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</si>
  <si>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</si>
  <si>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</si>
  <si>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</si>
  <si>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</si>
  <si>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</si>
  <si>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</si>
  <si>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</si>
  <si>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</si>
  <si>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</si>
  <si>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</si>
  <si>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</si>
  <si>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</si>
  <si>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</si>
  <si>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</si>
  <si>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</si>
  <si>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</si>
  <si>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</si>
  <si>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</si>
  <si>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</si>
  <si>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</si>
  <si>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</si>
  <si>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</si>
  <si>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</si>
  <si>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</si>
  <si>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</si>
  <si>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</si>
  <si>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</si>
  <si>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</si>
  <si>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</si>
  <si>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</si>
  <si>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</si>
  <si>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</si>
  <si>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</si>
  <si>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</si>
  <si>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</si>
  <si>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</si>
  <si>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</si>
  <si>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</si>
  <si>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</si>
  <si>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</si>
  <si>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</si>
  <si>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</si>
  <si>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</si>
  <si>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</si>
  <si>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</si>
  <si>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</si>
  <si>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</si>
  <si>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</si>
  <si>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</si>
  <si>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</si>
  <si>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</si>
  <si>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</si>
  <si>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</si>
  <si>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</si>
  <si>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</si>
  <si>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</si>
  <si>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</si>
  <si>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</si>
  <si>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</si>
  <si>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</si>
  <si>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</si>
  <si>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</si>
  <si>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</si>
  <si>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</si>
  <si>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</si>
  <si>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</si>
  <si>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</si>
  <si>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</si>
  <si>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</si>
  <si>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</si>
  <si>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</si>
  <si>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</si>
  <si>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</si>
  <si>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</si>
  <si>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</si>
  <si>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</si>
  <si>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</si>
  <si>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</si>
  <si>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</si>
  <si>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</si>
  <si>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</si>
  <si>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</si>
  <si>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</si>
  <si>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</si>
  <si>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</si>
  <si>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</si>
  <si>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</si>
  <si>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</si>
  <si>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</si>
  <si>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</si>
  <si>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engangstillæg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</si>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</sst>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81" t="s">
        <v>4</v>
      </c>
      <c r="E6" s="81"/>
      <c r="F6" s="81"/>
      <c r="G6" s="81"/>
      <c r="H6" s="3"/>
      <c r="I6" s="1"/>
    </row>
    <row r="7" spans="1:9" ht="15" customHeight="1" x14ac:dyDescent="0.4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5">
      <c r="A8" s="1"/>
      <c r="B8" s="1"/>
      <c r="C8" s="4"/>
      <c r="D8" s="86" t="s">
        <v>282</v>
      </c>
      <c r="E8" s="86"/>
      <c r="F8" s="86"/>
      <c r="G8" s="8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78" t="s">
        <v>245</v>
      </c>
      <c r="E13" s="79"/>
      <c r="F13" s="79"/>
      <c r="G13" s="80"/>
      <c r="H13" s="1"/>
      <c r="I13" s="1"/>
    </row>
    <row r="14" spans="1:9" x14ac:dyDescent="0.45">
      <c r="A14" s="1"/>
      <c r="B14" s="1"/>
      <c r="C14" s="6" t="s">
        <v>17</v>
      </c>
      <c r="D14" s="78" t="s">
        <v>246</v>
      </c>
      <c r="E14" s="79"/>
      <c r="F14" s="79"/>
      <c r="G14" s="80"/>
      <c r="H14" s="1"/>
      <c r="I14" s="1"/>
    </row>
    <row r="15" spans="1:9" x14ac:dyDescent="0.45">
      <c r="A15" s="1"/>
      <c r="B15" s="1"/>
      <c r="C15" s="6" t="s">
        <v>37</v>
      </c>
      <c r="D15" s="78" t="s">
        <v>160</v>
      </c>
      <c r="E15" s="79"/>
      <c r="F15" s="79"/>
      <c r="G15" s="80"/>
      <c r="H15" s="1"/>
      <c r="I15" s="1"/>
    </row>
    <row r="16" spans="1:9" x14ac:dyDescent="0.45">
      <c r="A16" s="1"/>
      <c r="B16" s="1"/>
      <c r="C16" s="6" t="s">
        <v>38</v>
      </c>
      <c r="D16" s="78" t="s">
        <v>247</v>
      </c>
      <c r="E16" s="79"/>
      <c r="F16" s="79"/>
      <c r="G16" s="80"/>
      <c r="H16" s="1"/>
      <c r="I16" s="1"/>
    </row>
    <row r="17" spans="1:9" x14ac:dyDescent="0.45">
      <c r="A17" s="1"/>
      <c r="B17" s="1"/>
      <c r="C17" s="6" t="s">
        <v>144</v>
      </c>
      <c r="D17" s="78" t="s">
        <v>248</v>
      </c>
      <c r="E17" s="79"/>
      <c r="F17" s="79"/>
      <c r="G17" s="80"/>
      <c r="H17" s="1"/>
      <c r="I17" s="1"/>
    </row>
    <row r="18" spans="1:9" x14ac:dyDescent="0.45">
      <c r="A18" s="1"/>
      <c r="B18" s="1"/>
      <c r="C18" s="6" t="s">
        <v>124</v>
      </c>
      <c r="D18" s="75" t="s">
        <v>110</v>
      </c>
      <c r="E18" s="76"/>
      <c r="F18" s="76"/>
      <c r="G18" s="77"/>
      <c r="H18" s="1"/>
      <c r="I18" s="1"/>
    </row>
    <row r="19" spans="1:9" x14ac:dyDescent="0.45">
      <c r="A19" s="1"/>
      <c r="B19" s="1"/>
      <c r="C19" s="6" t="s">
        <v>125</v>
      </c>
      <c r="D19" s="75" t="s">
        <v>111</v>
      </c>
      <c r="E19" s="76"/>
      <c r="F19" s="76"/>
      <c r="G19" s="77"/>
      <c r="H19" s="1"/>
      <c r="I19" s="1"/>
    </row>
    <row r="20" spans="1:9" x14ac:dyDescent="0.45">
      <c r="A20" s="1"/>
      <c r="B20" s="1"/>
      <c r="C20" s="6" t="s">
        <v>7</v>
      </c>
      <c r="D20" s="75" t="s">
        <v>10</v>
      </c>
      <c r="E20" s="76"/>
      <c r="F20" s="76"/>
      <c r="G20" s="77"/>
      <c r="H20" s="1"/>
      <c r="I20" s="1"/>
    </row>
    <row r="21" spans="1:9" x14ac:dyDescent="0.45">
      <c r="A21" s="1"/>
      <c r="B21" s="1"/>
      <c r="C21" s="6" t="s">
        <v>126</v>
      </c>
      <c r="D21" s="82" t="s">
        <v>13</v>
      </c>
      <c r="E21" s="83"/>
      <c r="F21" s="83"/>
      <c r="G21" s="84"/>
      <c r="H21" s="1"/>
      <c r="I21" s="1"/>
    </row>
    <row r="22" spans="1:9" x14ac:dyDescent="0.45">
      <c r="A22" s="1"/>
      <c r="B22" s="1"/>
      <c r="C22" s="6" t="s">
        <v>91</v>
      </c>
      <c r="D22" s="69" t="s">
        <v>249</v>
      </c>
      <c r="E22" s="70"/>
      <c r="F22" s="70"/>
      <c r="G22" s="71"/>
      <c r="H22" s="1"/>
      <c r="I22" s="1"/>
    </row>
    <row r="23" spans="1:9" x14ac:dyDescent="0.45">
      <c r="A23" s="1"/>
      <c r="B23" s="1"/>
      <c r="C23" s="6" t="s">
        <v>8</v>
      </c>
      <c r="D23" s="69" t="s">
        <v>195</v>
      </c>
      <c r="E23" s="70"/>
      <c r="F23" s="70"/>
      <c r="G23" s="71"/>
      <c r="H23" s="1"/>
      <c r="I23" s="1"/>
    </row>
    <row r="24" spans="1:9" x14ac:dyDescent="0.45">
      <c r="A24" s="1"/>
      <c r="B24" s="1"/>
      <c r="C24" s="6" t="s">
        <v>9</v>
      </c>
      <c r="D24" s="69" t="s">
        <v>39</v>
      </c>
      <c r="E24" s="70"/>
      <c r="F24" s="70"/>
      <c r="G24" s="71"/>
      <c r="H24" s="1"/>
      <c r="I24" s="1"/>
    </row>
    <row r="25" spans="1:9" x14ac:dyDescent="0.45">
      <c r="A25" s="1"/>
      <c r="B25" s="1"/>
      <c r="C25" s="6" t="s">
        <v>127</v>
      </c>
      <c r="D25" s="69" t="s">
        <v>92</v>
      </c>
      <c r="E25" s="70"/>
      <c r="F25" s="70"/>
      <c r="G25" s="71"/>
      <c r="H25" s="1"/>
      <c r="I25" s="1"/>
    </row>
    <row r="26" spans="1:9" x14ac:dyDescent="0.45">
      <c r="A26" s="1"/>
      <c r="B26" s="1"/>
      <c r="C26" s="6" t="s">
        <v>128</v>
      </c>
      <c r="D26" s="69" t="s">
        <v>93</v>
      </c>
      <c r="E26" s="70"/>
      <c r="F26" s="70"/>
      <c r="G26" s="71"/>
      <c r="H26" s="1"/>
      <c r="I26" s="1"/>
    </row>
    <row r="27" spans="1:9" x14ac:dyDescent="0.45">
      <c r="A27" s="1"/>
      <c r="B27" s="1"/>
      <c r="C27" s="6" t="s">
        <v>129</v>
      </c>
      <c r="D27" s="69" t="s">
        <v>94</v>
      </c>
      <c r="E27" s="70"/>
      <c r="F27" s="70"/>
      <c r="G27" s="71"/>
      <c r="H27" s="1"/>
      <c r="I27" s="1"/>
    </row>
    <row r="28" spans="1:9" x14ac:dyDescent="0.45">
      <c r="A28" s="1"/>
      <c r="B28" s="1"/>
      <c r="C28" s="6" t="s">
        <v>16</v>
      </c>
      <c r="D28" s="69" t="s">
        <v>161</v>
      </c>
      <c r="E28" s="70"/>
      <c r="F28" s="70"/>
      <c r="G28" s="71"/>
      <c r="H28" s="1"/>
      <c r="I28" s="1"/>
    </row>
    <row r="29" spans="1:9" x14ac:dyDescent="0.45">
      <c r="A29" s="1"/>
      <c r="B29" s="1"/>
      <c r="C29" s="6" t="s">
        <v>41</v>
      </c>
      <c r="D29" s="69" t="s">
        <v>40</v>
      </c>
      <c r="E29" s="70"/>
      <c r="F29" s="70"/>
      <c r="G29" s="71"/>
      <c r="H29" s="1"/>
      <c r="I29" s="1"/>
    </row>
    <row r="30" spans="1:9" x14ac:dyDescent="0.45">
      <c r="A30" s="1"/>
      <c r="B30" s="1"/>
      <c r="C30" s="6" t="s">
        <v>42</v>
      </c>
      <c r="D30" s="72" t="s">
        <v>123</v>
      </c>
      <c r="E30" s="73"/>
      <c r="F30" s="73"/>
      <c r="G30" s="74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TD1CpgbjDz+K9HGqyA4AXqCQHc6prNqllIR0P509VYaiEF1uqnrbd0a1Fw/Sbdmey0nkgUVafsySqAyQ4Rxvag==" saltValue="dLjaWxkTLEr/BqzlVIlh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7" t="s">
        <v>132</v>
      </c>
      <c r="C3" s="87"/>
      <c r="D3" s="87"/>
      <c r="E3" s="1"/>
      <c r="F3" s="1"/>
    </row>
    <row r="4" spans="1:6" ht="15" customHeight="1" x14ac:dyDescent="0.45">
      <c r="A4" s="1"/>
      <c r="B4" s="87"/>
      <c r="C4" s="87"/>
      <c r="D4" s="87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9" t="s">
        <v>208</v>
      </c>
      <c r="C8" s="100"/>
      <c r="D8" s="101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x14ac:dyDescent="0.45">
      <c r="A10" s="1"/>
      <c r="B10" s="62" t="s">
        <v>262</v>
      </c>
      <c r="C10" s="9">
        <v>1818002</v>
      </c>
      <c r="D10" s="14" t="s">
        <v>3</v>
      </c>
      <c r="E10" s="1"/>
      <c r="F10" s="1"/>
    </row>
    <row r="11" spans="1:6" x14ac:dyDescent="0.45">
      <c r="A11" s="1"/>
      <c r="B11" s="62" t="s">
        <v>263</v>
      </c>
      <c r="C11" s="9">
        <v>74028</v>
      </c>
      <c r="D11" s="14" t="s">
        <v>3</v>
      </c>
      <c r="E11" s="1"/>
      <c r="F11" s="1"/>
    </row>
    <row r="12" spans="1:6" x14ac:dyDescent="0.45">
      <c r="A12" s="1"/>
      <c r="B12" s="62" t="s">
        <v>264</v>
      </c>
      <c r="C12" s="9">
        <v>345220</v>
      </c>
      <c r="D12" s="14" t="s">
        <v>3</v>
      </c>
      <c r="E12" s="1"/>
      <c r="F12" s="1"/>
    </row>
    <row r="13" spans="1:6" x14ac:dyDescent="0.45">
      <c r="A13" s="1"/>
      <c r="B13" s="38" t="s">
        <v>209</v>
      </c>
      <c r="C13" s="12">
        <f>SUM(C10:C12)</f>
        <v>2237250</v>
      </c>
      <c r="D13" s="13" t="s">
        <v>3</v>
      </c>
      <c r="E13" s="1"/>
      <c r="F13" s="1"/>
    </row>
    <row r="14" spans="1:6" x14ac:dyDescent="0.45">
      <c r="A14" s="1"/>
      <c r="B14" s="38" t="s">
        <v>210</v>
      </c>
      <c r="C14" s="12">
        <f>C13*(1+'Fane 14. Nøgletal'!C14)^2</f>
        <v>2252040.2136525004</v>
      </c>
      <c r="D14" s="13" t="s">
        <v>3</v>
      </c>
      <c r="E14" s="1"/>
      <c r="F14" s="1"/>
    </row>
    <row r="15" spans="1:6" x14ac:dyDescent="0.45">
      <c r="A15" s="1"/>
      <c r="B15" s="16"/>
      <c r="C15" s="15"/>
      <c r="D15" s="15"/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99" t="s">
        <v>142</v>
      </c>
      <c r="C17" s="100"/>
      <c r="D17" s="101"/>
      <c r="E17" s="1"/>
      <c r="F17" s="1"/>
    </row>
    <row r="18" spans="1:6" x14ac:dyDescent="0.45">
      <c r="A18" s="1"/>
      <c r="B18" s="62" t="s">
        <v>116</v>
      </c>
      <c r="C18" s="9">
        <v>0</v>
      </c>
      <c r="D18" s="14" t="s">
        <v>3</v>
      </c>
      <c r="E18" s="1"/>
      <c r="F18" s="1"/>
    </row>
    <row r="19" spans="1:6" x14ac:dyDescent="0.45">
      <c r="A19" s="1"/>
      <c r="B19" s="62" t="s">
        <v>117</v>
      </c>
      <c r="C19" s="9">
        <v>0</v>
      </c>
      <c r="D19" s="14" t="s">
        <v>3</v>
      </c>
      <c r="E19" s="1"/>
      <c r="F19" s="1"/>
    </row>
    <row r="20" spans="1:6" x14ac:dyDescent="0.45">
      <c r="A20" s="1"/>
      <c r="B20" s="62" t="s">
        <v>154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62" t="s">
        <v>211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99"/>
      <c r="C22" s="100"/>
      <c r="D22" s="10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99" t="s">
        <v>115</v>
      </c>
      <c r="C25" s="100"/>
      <c r="D25" s="101"/>
      <c r="E25" s="1"/>
      <c r="F25" s="1"/>
    </row>
    <row r="26" spans="1:6" x14ac:dyDescent="0.45">
      <c r="A26" s="1"/>
      <c r="B26" s="62" t="s">
        <v>116</v>
      </c>
      <c r="C26" s="9">
        <v>0</v>
      </c>
      <c r="D26" s="14" t="s">
        <v>3</v>
      </c>
      <c r="E26" s="1"/>
      <c r="F26" s="1"/>
    </row>
    <row r="27" spans="1:6" x14ac:dyDescent="0.45">
      <c r="A27" s="1"/>
      <c r="B27" s="62" t="s">
        <v>117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62" t="s">
        <v>154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2" t="s">
        <v>211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99"/>
      <c r="C30" s="100"/>
      <c r="D30" s="10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pTrCuNLbtyhBmwSeq3VD3WHiqkuy6MyVul+YkqAZfXNNJ98/yZk3X7QpBGz/yKZyi7qp+T5/WhA90lrzZEQRbQ==" saltValue="PlNojWbsJoT4DEvKQAE/RQ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2.26562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2" t="s">
        <v>212</v>
      </c>
      <c r="C3" s="92"/>
      <c r="D3" s="92"/>
      <c r="E3" s="92"/>
      <c r="F3" s="92"/>
      <c r="G3" s="1"/>
    </row>
    <row r="4" spans="1:7" ht="15" customHeight="1" x14ac:dyDescent="0.45">
      <c r="A4" s="1"/>
      <c r="B4" s="92"/>
      <c r="C4" s="92"/>
      <c r="D4" s="92"/>
      <c r="E4" s="92"/>
      <c r="F4" s="92"/>
      <c r="G4" s="1"/>
    </row>
    <row r="5" spans="1:7" ht="15" customHeight="1" x14ac:dyDescent="0.45">
      <c r="A5" s="1"/>
      <c r="B5" s="50"/>
      <c r="C5" s="50"/>
      <c r="D5" s="50"/>
      <c r="E5" s="50"/>
      <c r="F5" s="50"/>
      <c r="G5" s="1"/>
    </row>
    <row r="6" spans="1:7" ht="15" customHeight="1" x14ac:dyDescent="0.45">
      <c r="A6" s="1"/>
      <c r="B6" s="50"/>
      <c r="C6" s="50"/>
      <c r="D6" s="50"/>
      <c r="E6" s="50"/>
      <c r="F6" s="50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266</v>
      </c>
      <c r="C8" s="100"/>
      <c r="D8" s="100"/>
      <c r="E8" s="100"/>
      <c r="F8" s="101"/>
      <c r="G8" s="1"/>
    </row>
    <row r="9" spans="1:7" x14ac:dyDescent="0.45">
      <c r="A9" s="1"/>
      <c r="B9" s="104" t="s">
        <v>267</v>
      </c>
      <c r="C9" s="105"/>
      <c r="D9" s="106"/>
      <c r="E9" s="9">
        <v>21813911.852777183</v>
      </c>
      <c r="F9" s="14" t="s">
        <v>3</v>
      </c>
      <c r="G9" s="1"/>
    </row>
    <row r="10" spans="1:7" x14ac:dyDescent="0.45">
      <c r="A10" s="1"/>
      <c r="B10" s="104" t="s">
        <v>268</v>
      </c>
      <c r="C10" s="105"/>
      <c r="D10" s="106"/>
      <c r="E10" s="9">
        <v>38260706.402131274</v>
      </c>
      <c r="F10" s="14" t="s">
        <v>3</v>
      </c>
      <c r="G10" s="1"/>
    </row>
    <row r="11" spans="1:7" x14ac:dyDescent="0.45">
      <c r="A11" s="1"/>
      <c r="B11" s="104" t="s">
        <v>269</v>
      </c>
      <c r="C11" s="105"/>
      <c r="D11" s="106"/>
      <c r="E11" s="9">
        <v>0</v>
      </c>
      <c r="F11" s="14" t="s">
        <v>3</v>
      </c>
      <c r="G11" s="1"/>
    </row>
    <row r="12" spans="1:7" x14ac:dyDescent="0.45">
      <c r="A12" s="1"/>
      <c r="B12" s="104" t="s">
        <v>270</v>
      </c>
      <c r="C12" s="105"/>
      <c r="D12" s="106"/>
      <c r="E12" s="9">
        <v>25952217.559619367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89" t="s">
        <v>271</v>
      </c>
      <c r="C14" s="90"/>
      <c r="D14" s="90"/>
      <c r="E14" s="90"/>
      <c r="F14" s="91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9" t="s">
        <v>272</v>
      </c>
      <c r="C16" s="100"/>
      <c r="D16" s="100"/>
      <c r="E16" s="100"/>
      <c r="F16" s="101"/>
      <c r="G16" s="1"/>
    </row>
    <row r="17" spans="1:7" x14ac:dyDescent="0.45">
      <c r="A17" s="1"/>
      <c r="B17" s="104" t="s">
        <v>273</v>
      </c>
      <c r="C17" s="105"/>
      <c r="D17" s="106"/>
      <c r="E17" s="9">
        <v>0</v>
      </c>
      <c r="F17" s="14" t="s">
        <v>3</v>
      </c>
      <c r="G17" s="1"/>
    </row>
    <row r="18" spans="1:7" x14ac:dyDescent="0.45">
      <c r="A18" s="1"/>
      <c r="B18" s="104" t="s">
        <v>274</v>
      </c>
      <c r="C18" s="105"/>
      <c r="D18" s="106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89" t="s">
        <v>275</v>
      </c>
      <c r="C20" s="90"/>
      <c r="D20" s="90"/>
      <c r="E20" s="90"/>
      <c r="F20" s="9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4" t="s">
        <v>213</v>
      </c>
      <c r="C22" s="55"/>
      <c r="D22" s="55"/>
      <c r="E22" s="55"/>
      <c r="F22" s="56"/>
      <c r="G22" s="1"/>
    </row>
    <row r="23" spans="1:7" x14ac:dyDescent="0.45">
      <c r="A23" s="1"/>
      <c r="B23" s="59" t="s">
        <v>214</v>
      </c>
      <c r="C23" s="60"/>
      <c r="D23" s="61"/>
      <c r="E23" s="9">
        <v>91681878.307692856</v>
      </c>
      <c r="F23" s="14" t="s">
        <v>3</v>
      </c>
      <c r="G23" s="1"/>
    </row>
    <row r="24" spans="1:7" x14ac:dyDescent="0.45">
      <c r="A24" s="1"/>
      <c r="B24" s="59" t="s">
        <v>215</v>
      </c>
      <c r="C24" s="60"/>
      <c r="D24" s="61"/>
      <c r="E24" s="9">
        <v>67701857</v>
      </c>
      <c r="F24" s="14" t="s">
        <v>3</v>
      </c>
      <c r="G24" s="1"/>
    </row>
    <row r="25" spans="1:7" x14ac:dyDescent="0.4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45">
      <c r="A26" s="1"/>
      <c r="B26" s="57" t="s">
        <v>276</v>
      </c>
      <c r="C26" s="58"/>
      <c r="D26" s="64"/>
      <c r="E26" s="48">
        <f>E23-(E24-E25)</f>
        <v>23980021.307692856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9" t="s">
        <v>186</v>
      </c>
      <c r="C30" s="100"/>
      <c r="D30" s="100"/>
      <c r="E30" s="100"/>
      <c r="F30" s="101"/>
      <c r="G30" s="1"/>
    </row>
    <row r="31" spans="1:7" x14ac:dyDescent="0.45">
      <c r="A31" s="1"/>
      <c r="B31" s="116" t="s">
        <v>279</v>
      </c>
      <c r="C31" s="117"/>
      <c r="D31" s="118"/>
      <c r="E31" s="9">
        <v>0</v>
      </c>
      <c r="F31" s="14"/>
      <c r="G31" s="1"/>
    </row>
    <row r="32" spans="1:7" x14ac:dyDescent="0.45">
      <c r="A32" s="1"/>
      <c r="B32" s="116" t="s">
        <v>187</v>
      </c>
      <c r="C32" s="117"/>
      <c r="D32" s="118"/>
      <c r="E32" s="9">
        <f>IF(E31&gt;0,IF(AND(E26&lt;0,OR(E31=1,E31=3),ABS(E26)&lt;ABS(SUM(E9:E12))),0,IF(AND(E26&lt;0,OR(E31=1,E31=3),ABS(E26)&gt;ABS(SUM(E9:E12))),(E26+SUM(E9:E12)),IF(AND(E26&lt;0,E31=2,ABS(E26)&lt;ABS(SUM(E10:E12))),0,IF(AND(E26&lt;0,E31=2,ABS(E26)&gt;ABS(SUM(E10:E12))),(E26+SUM(E10:E12)))))),IF(AND(E12&gt;0,E26&gt;0),0,IF(AND(E12&lt;0,E26&lt;0),E12+E26,IF(E12&lt;0,E12,IF(AND(E10&gt;0,E12&gt;0,E26&lt;0,ABS(E12)&gt;ABS(E26)),0,IF(AND(E10&gt;0,E12&gt;0,E26&lt;0,ABS(E12)&lt;ABS(E26)),(ABS(E12)-ABS(E26)),IF(AND(E10&gt;0,E12&gt;0,E26&lt;0,ABS(E12)&gt;ABS(E26)),0,IF(AND(E10&gt;0,E12&gt;0,E26&lt;0,ABS(E12)&lt;ABS(E26)),(ABS(E12)-ABS(E26)),IF(AND(E10&lt;0,E12&gt;0,E26&lt;0,ABS(E11)&gt;ABS(E12)),E26,IF(AND(E10&lt;0,E12&gt;0,E26&lt;0,ABS(E11)&lt;ABS(E12),ABS(SUM(E11,E12))&gt;ABS(E26)),0,IF(AND(E10&lt;0,E12&gt;0,E26&lt;0,ABS(E11)&lt;ABS(E12),ABS(SUM(E11,E12))&lt;ABS(E26)),(ABS(SUM(E11,E12))-ABS(E26)))))))))))))</f>
        <v>0</v>
      </c>
      <c r="F32" s="14" t="s">
        <v>3</v>
      </c>
      <c r="G32" s="1"/>
    </row>
    <row r="33" spans="1:7" x14ac:dyDescent="0.4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45">
      <c r="A34" s="1"/>
      <c r="B34" s="119" t="s">
        <v>188</v>
      </c>
      <c r="C34" s="119"/>
      <c r="D34" s="119"/>
      <c r="E34" s="10">
        <f>E32/E33</f>
        <v>0</v>
      </c>
      <c r="F34" s="17" t="s">
        <v>3</v>
      </c>
      <c r="G34" s="1"/>
    </row>
    <row r="35" spans="1:7" x14ac:dyDescent="0.45">
      <c r="A35" s="1"/>
      <c r="B35" s="120"/>
      <c r="C35" s="121"/>
      <c r="D35" s="121"/>
      <c r="E35" s="121"/>
      <c r="F35" s="122"/>
      <c r="G35" s="1"/>
    </row>
    <row r="36" spans="1:7" ht="75" customHeight="1" x14ac:dyDescent="0.45">
      <c r="A36" s="1"/>
      <c r="B36" s="89" t="s">
        <v>278</v>
      </c>
      <c r="C36" s="90"/>
      <c r="D36" s="90"/>
      <c r="E36" s="90"/>
      <c r="F36" s="9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s0PLTryOJr0yWRwwv6TAnkod6qrRc+lNrqEJyDHJd74uPIv8COyQZgLtZJM1bZQtweRw0a4BHwlKjDkvTqbabA==" saltValue="jgwVBEF8OaO/0KslOjjjxw==" spinCount="100000" sheet="1" objects="1" scenarios="1"/>
  <mergeCells count="18"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2:D32"/>
    <mergeCell ref="B33:D33"/>
    <mergeCell ref="B34:D34"/>
    <mergeCell ref="B35:F35"/>
    <mergeCell ref="B36:F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2" t="s">
        <v>216</v>
      </c>
      <c r="C3" s="92"/>
      <c r="D3" s="92"/>
      <c r="E3" s="92"/>
      <c r="F3" s="92"/>
      <c r="G3" s="1"/>
    </row>
    <row r="4" spans="1:7" ht="1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9" t="s">
        <v>217</v>
      </c>
      <c r="C9" s="100"/>
      <c r="D9" s="100"/>
      <c r="E9" s="100"/>
      <c r="F9" s="101"/>
      <c r="G9" s="1"/>
    </row>
    <row r="10" spans="1:7" x14ac:dyDescent="0.45">
      <c r="A10" s="1"/>
      <c r="B10" s="89" t="s">
        <v>118</v>
      </c>
      <c r="C10" s="90"/>
      <c r="D10" s="91"/>
      <c r="E10" s="7"/>
      <c r="F10" s="8" t="s">
        <v>3</v>
      </c>
      <c r="G10" s="1"/>
    </row>
    <row r="11" spans="1:7" x14ac:dyDescent="0.45">
      <c r="A11" s="1"/>
      <c r="B11" s="104" t="s">
        <v>218</v>
      </c>
      <c r="C11" s="105"/>
      <c r="D11" s="106"/>
      <c r="E11" s="7"/>
      <c r="F11" s="8" t="s">
        <v>3</v>
      </c>
      <c r="G11" s="1"/>
    </row>
    <row r="12" spans="1:7" x14ac:dyDescent="0.45">
      <c r="A12" s="1"/>
      <c r="B12" s="102" t="s">
        <v>119</v>
      </c>
      <c r="C12" s="103"/>
      <c r="D12" s="123"/>
      <c r="E12" s="10">
        <f>E11-E10</f>
        <v>0</v>
      </c>
      <c r="F12" s="11" t="s">
        <v>3</v>
      </c>
      <c r="G12" s="1"/>
    </row>
    <row r="13" spans="1:7" x14ac:dyDescent="0.45">
      <c r="A13" s="1"/>
      <c r="B13" s="99" t="s">
        <v>109</v>
      </c>
      <c r="C13" s="100"/>
      <c r="D13" s="100"/>
      <c r="E13" s="100"/>
      <c r="F13" s="101"/>
      <c r="G13" s="1"/>
    </row>
    <row r="14" spans="1:7" x14ac:dyDescent="0.45">
      <c r="A14" s="1"/>
      <c r="B14" s="104" t="s">
        <v>219</v>
      </c>
      <c r="C14" s="105"/>
      <c r="D14" s="106"/>
      <c r="E14" s="9">
        <v>0</v>
      </c>
      <c r="F14" s="8" t="s">
        <v>3</v>
      </c>
      <c r="G14" s="1"/>
    </row>
    <row r="15" spans="1:7" x14ac:dyDescent="0.45">
      <c r="A15" s="1"/>
      <c r="B15" s="89" t="s">
        <v>220</v>
      </c>
      <c r="C15" s="90"/>
      <c r="D15" s="91"/>
      <c r="E15" s="9">
        <v>0</v>
      </c>
      <c r="F15" s="8" t="s">
        <v>3</v>
      </c>
      <c r="G15" s="1"/>
    </row>
    <row r="16" spans="1:7" x14ac:dyDescent="0.45">
      <c r="A16" s="1"/>
      <c r="B16" s="102" t="s">
        <v>119</v>
      </c>
      <c r="C16" s="103"/>
      <c r="D16" s="123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+uMDFksAHnfMf7Xna3cylMekGPEYgXd8JOO0iWEG1HSsBrxehfuKMvW/QYIrV4/ql9irnpbcW3HNpnLF3TquLg==" saltValue="vMKURdA2vADE+do1rpkTn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9" t="s">
        <v>178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5" t="s">
        <v>281</v>
      </c>
      <c r="C10" s="66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9" t="s">
        <v>179</v>
      </c>
      <c r="C11" s="100"/>
      <c r="D11" s="10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8Sxflp1C8hWd+1I92a97+QI37ODJY0yqZWCdIQRqlQlYrxUqln5i8EQdRTJwJspyWpAUX9r4rMtglANdUMsQ/w==" saltValue="RknWCdCNXSpXAFTbGLp6i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MOe3C9jeTmXVfGKyj71gAh4lRz3HGPtnFCiMZgTgm8zs0euZgw6TyQjjjsVGRDW1c+E32KWk5bNXUmqEpZNzkA==" saltValue="HWdeLk+s4rvOSCZdaeAhA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112</v>
      </c>
      <c r="C8" s="100"/>
      <c r="D8" s="100"/>
      <c r="E8" s="100"/>
      <c r="F8" s="101"/>
      <c r="G8" s="1"/>
    </row>
    <row r="9" spans="1:7" x14ac:dyDescent="0.4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45">
      <c r="A10" s="1"/>
      <c r="B10" s="25" t="s">
        <v>280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9" t="s">
        <v>113</v>
      </c>
      <c r="C16" s="100"/>
      <c r="D16" s="100"/>
      <c r="E16" s="100"/>
      <c r="F16" s="101"/>
      <c r="G16" s="1"/>
    </row>
    <row r="17" spans="1:7" x14ac:dyDescent="0.45">
      <c r="A17" s="1"/>
      <c r="B17" s="52" t="s">
        <v>18</v>
      </c>
      <c r="C17" s="52" t="s">
        <v>12</v>
      </c>
      <c r="D17" s="53"/>
      <c r="E17" s="52" t="s">
        <v>34</v>
      </c>
      <c r="F17" s="37"/>
      <c r="G17" s="1"/>
    </row>
    <row r="18" spans="1:7" x14ac:dyDescent="0.45">
      <c r="A18" s="1"/>
      <c r="B18" s="25" t="s">
        <v>280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9" t="s">
        <v>166</v>
      </c>
      <c r="C24" s="100"/>
      <c r="D24" s="100"/>
      <c r="E24" s="100"/>
      <c r="F24" s="101"/>
      <c r="G24" s="1"/>
    </row>
    <row r="25" spans="1:7" x14ac:dyDescent="0.45">
      <c r="A25" s="1"/>
      <c r="B25" s="52" t="s">
        <v>18</v>
      </c>
      <c r="C25" s="52" t="s">
        <v>12</v>
      </c>
      <c r="D25" s="53"/>
      <c r="E25" s="52" t="s">
        <v>34</v>
      </c>
      <c r="F25" s="37"/>
      <c r="G25" s="1"/>
    </row>
    <row r="26" spans="1:7" x14ac:dyDescent="0.45">
      <c r="A26" s="1"/>
      <c r="B26" s="25" t="s">
        <v>280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9" t="s">
        <v>224</v>
      </c>
      <c r="C32" s="100"/>
      <c r="D32" s="100"/>
      <c r="E32" s="100"/>
      <c r="F32" s="101"/>
      <c r="G32" s="1"/>
    </row>
    <row r="33" spans="1:7" x14ac:dyDescent="0.45">
      <c r="A33" s="1"/>
      <c r="B33" s="52" t="s">
        <v>18</v>
      </c>
      <c r="C33" s="52" t="s">
        <v>12</v>
      </c>
      <c r="D33" s="53"/>
      <c r="E33" s="52" t="s">
        <v>34</v>
      </c>
      <c r="F33" s="37"/>
      <c r="G33" s="1"/>
    </row>
    <row r="34" spans="1:7" x14ac:dyDescent="0.45">
      <c r="A34" s="1"/>
      <c r="B34" s="25" t="s">
        <v>280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U7J5+e6t4veCXaJ7/1SU96zgxEGxDzZ2vGgE4bwKwED7ZviXcQnbfp+M6bGxWyyYagxRyc11EEFJ4ZzSwkcavg==" saltValue="bBAp3h9eLZMVkvhs4ZBxi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136</v>
      </c>
      <c r="C3" s="92"/>
      <c r="D3" s="92"/>
      <c r="E3" s="92"/>
      <c r="F3" s="92"/>
      <c r="G3" s="1"/>
    </row>
    <row r="4" spans="1:7" ht="1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92"/>
      <c r="C5" s="92"/>
      <c r="D5" s="92"/>
      <c r="E5" s="92"/>
      <c r="F5" s="92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103</v>
      </c>
      <c r="C8" s="100"/>
      <c r="D8" s="100"/>
      <c r="E8" s="100"/>
      <c r="F8" s="101"/>
      <c r="G8" s="1"/>
    </row>
    <row r="9" spans="1:7" x14ac:dyDescent="0.4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45">
      <c r="A10" s="1"/>
      <c r="B10" s="93" t="s">
        <v>10</v>
      </c>
      <c r="C10" s="94"/>
      <c r="D10" s="95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93" t="s">
        <v>26</v>
      </c>
      <c r="C11" s="94"/>
      <c r="D11" s="95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99" t="s">
        <v>105</v>
      </c>
      <c r="C12" s="100"/>
      <c r="D12" s="101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9" t="s">
        <v>104</v>
      </c>
      <c r="C14" s="100"/>
      <c r="D14" s="100"/>
      <c r="E14" s="100"/>
      <c r="F14" s="101"/>
      <c r="G14" s="1"/>
    </row>
    <row r="15" spans="1:7" ht="15" customHeight="1" x14ac:dyDescent="0.4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45">
      <c r="A16" s="1"/>
      <c r="B16" s="93" t="s">
        <v>10</v>
      </c>
      <c r="C16" s="94"/>
      <c r="D16" s="95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93" t="s">
        <v>26</v>
      </c>
      <c r="C17" s="94"/>
      <c r="D17" s="95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99" t="s">
        <v>106</v>
      </c>
      <c r="C18" s="100"/>
      <c r="D18" s="101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9" t="s">
        <v>155</v>
      </c>
      <c r="C20" s="100"/>
      <c r="D20" s="100"/>
      <c r="E20" s="100"/>
      <c r="F20" s="101"/>
      <c r="G20" s="1"/>
    </row>
    <row r="21" spans="1:7" ht="15" customHeight="1" x14ac:dyDescent="0.4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45">
      <c r="A22" s="1"/>
      <c r="B22" s="93" t="s">
        <v>10</v>
      </c>
      <c r="C22" s="94"/>
      <c r="D22" s="95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93" t="s">
        <v>26</v>
      </c>
      <c r="C23" s="94"/>
      <c r="D23" s="95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99" t="s">
        <v>156</v>
      </c>
      <c r="C24" s="100"/>
      <c r="D24" s="101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9" t="s">
        <v>227</v>
      </c>
      <c r="C26" s="100"/>
      <c r="D26" s="100"/>
      <c r="E26" s="100"/>
      <c r="F26" s="101"/>
      <c r="G26" s="1"/>
    </row>
    <row r="27" spans="1:7" ht="15" customHeight="1" x14ac:dyDescent="0.4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45">
      <c r="A28" s="1"/>
      <c r="B28" s="93" t="s">
        <v>10</v>
      </c>
      <c r="C28" s="94"/>
      <c r="D28" s="95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93" t="s">
        <v>26</v>
      </c>
      <c r="C29" s="94"/>
      <c r="D29" s="95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99" t="s">
        <v>228</v>
      </c>
      <c r="C30" s="100"/>
      <c r="D30" s="101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z5jOaw1vKpLSidHCZCmMrS5Mua7bD4THBAryE/9XhpJLXD1AiA32r1HOmKj/QZ+JUpvOmoBtBkBlL6gkTqCFIg==" saltValue="MYkuoh74bcwoeb1dg3pTy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157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158</v>
      </c>
      <c r="C8" s="100"/>
      <c r="D8" s="100"/>
      <c r="E8" s="100"/>
      <c r="F8" s="101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kRjnbXSrglsIScdZSS34YXPWGeLOZp9mojM2Kaaw8+AsjpunRKKoubLgEl/xiTTBUWLC+HoSN1djib3sjqJOLQ==" saltValue="vG/q0neWp/dmwZiZ2xjYU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133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107</v>
      </c>
      <c r="C8" s="100"/>
      <c r="D8" s="100"/>
      <c r="E8" s="100"/>
      <c r="F8" s="101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9" t="s">
        <v>108</v>
      </c>
      <c r="C14" s="100"/>
      <c r="D14" s="100"/>
      <c r="E14" s="100"/>
      <c r="F14" s="101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9" t="s">
        <v>169</v>
      </c>
      <c r="C20" s="100"/>
      <c r="D20" s="100"/>
      <c r="E20" s="100"/>
      <c r="F20" s="101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9" t="s">
        <v>231</v>
      </c>
      <c r="C26" s="100"/>
      <c r="D26" s="100"/>
      <c r="E26" s="100"/>
      <c r="F26" s="101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vFGKkp0FMyv1ZgdkcPs3SDH80aQnsK4WUhEUQ6LwDqWzpK7/mvoxMELyS7BQH+EDcu7cGBC8w9mCEjbzjqudyw==" saltValue="8VoQS5LJiyKEeeILQyw8K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2" t="s">
        <v>189</v>
      </c>
      <c r="C3" s="92"/>
      <c r="D3" s="1"/>
    </row>
    <row r="4" spans="1:4" ht="25.5" customHeight="1" x14ac:dyDescent="0.45">
      <c r="A4" s="1"/>
      <c r="B4" s="92"/>
      <c r="C4" s="9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2" t="s">
        <v>137</v>
      </c>
      <c r="C9" s="26">
        <v>1.2699999999999999E-2</v>
      </c>
      <c r="D9" s="1"/>
    </row>
    <row r="10" spans="1:4" x14ac:dyDescent="0.45">
      <c r="A10" s="1"/>
      <c r="B10" s="62" t="s">
        <v>138</v>
      </c>
      <c r="C10" s="26">
        <v>1.7500000000000002E-2</v>
      </c>
      <c r="D10" s="1"/>
    </row>
    <row r="11" spans="1:4" x14ac:dyDescent="0.45">
      <c r="A11" s="1"/>
      <c r="B11" s="62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2" t="s">
        <v>253</v>
      </c>
      <c r="C14" s="67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2" t="s">
        <v>139</v>
      </c>
      <c r="C19" s="23">
        <v>9.1000000000000004E-3</v>
      </c>
      <c r="D19" s="1"/>
    </row>
    <row r="20" spans="1:4" x14ac:dyDescent="0.45">
      <c r="A20" s="1"/>
      <c r="B20" s="62" t="s">
        <v>190</v>
      </c>
      <c r="C20" s="23">
        <v>1.77E-2</v>
      </c>
      <c r="D20" s="1"/>
    </row>
    <row r="21" spans="1:4" x14ac:dyDescent="0.45">
      <c r="A21" s="1"/>
      <c r="B21" s="62" t="s">
        <v>191</v>
      </c>
      <c r="C21" s="23">
        <v>8.6999999999999994E-3</v>
      </c>
      <c r="D21" s="1"/>
    </row>
    <row r="22" spans="1:4" x14ac:dyDescent="0.45">
      <c r="A22" s="1"/>
      <c r="B22" s="62" t="s">
        <v>140</v>
      </c>
      <c r="C22" s="41">
        <v>2.8400000000000002E-2</v>
      </c>
      <c r="D22" s="1"/>
    </row>
    <row r="23" spans="1:4" x14ac:dyDescent="0.45">
      <c r="A23" s="1"/>
      <c r="B23" s="62" t="s">
        <v>192</v>
      </c>
      <c r="C23" s="41">
        <v>2.75E-2</v>
      </c>
      <c r="D23" s="1"/>
    </row>
    <row r="24" spans="1:4" x14ac:dyDescent="0.45">
      <c r="A24" s="1"/>
      <c r="B24" s="62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2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LA+/swpGTEovIx19SAe8IJTiFEBuWJFGch5JyAbnwQqT4TdzkAXlX/e9Y4hdfFHIKE2Y+4vmU1uUL9QZKUiE3Q==" saltValue="mVEUW74mcPoWya/GQUmH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194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89647822.25396581</v>
      </c>
      <c r="D9" s="8" t="s">
        <v>3</v>
      </c>
      <c r="E9" s="1"/>
    </row>
    <row r="10" spans="1:5" ht="17.100000000000001" customHeight="1" x14ac:dyDescent="0.45">
      <c r="A10" s="1"/>
      <c r="B10" s="51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51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51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1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1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1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1" t="s">
        <v>20</v>
      </c>
      <c r="C16" s="9">
        <f>SUM(C9:C15)*'Fane 14. Nøgletal'!C14</f>
        <v>295837.81343808718</v>
      </c>
      <c r="D16" s="8" t="s">
        <v>3</v>
      </c>
      <c r="E16" s="1"/>
    </row>
    <row r="17" spans="1:5" ht="17.100000000000001" customHeight="1" x14ac:dyDescent="0.45">
      <c r="A17" s="1"/>
      <c r="B17" s="51" t="s">
        <v>10</v>
      </c>
      <c r="C17" s="9">
        <f>-SUM(C9:C16)*'Fane 5. Individuelt eff. krav'!G12</f>
        <v>0</v>
      </c>
      <c r="D17" s="8" t="s">
        <v>3</v>
      </c>
      <c r="E17" s="1"/>
    </row>
    <row r="18" spans="1:5" ht="17.100000000000001" customHeight="1" x14ac:dyDescent="0.45">
      <c r="A18" s="1"/>
      <c r="B18" s="51" t="s">
        <v>26</v>
      </c>
      <c r="C18" s="9">
        <f>-'Fane 4.1. Gen. krav - drift'!G40</f>
        <v>-589263.45032133814</v>
      </c>
      <c r="D18" s="8" t="s">
        <v>3</v>
      </c>
      <c r="E18" s="1"/>
    </row>
    <row r="19" spans="1:5" ht="17.100000000000001" customHeight="1" x14ac:dyDescent="0.45">
      <c r="A19" s="1"/>
      <c r="B19" s="51" t="s">
        <v>27</v>
      </c>
      <c r="C19" s="9">
        <f>-'Fane 4.2. Gen. krav - anlæg'!G37</f>
        <v>-901400.16833164566</v>
      </c>
      <c r="D19" s="8" t="s">
        <v>3</v>
      </c>
      <c r="E19" s="1"/>
    </row>
    <row r="20" spans="1:5" ht="17.100000000000001" customHeight="1" x14ac:dyDescent="0.45">
      <c r="A20" s="1"/>
      <c r="B20" s="57" t="s">
        <v>22</v>
      </c>
      <c r="C20" s="10">
        <f>SUM(C9:C19)</f>
        <v>88452996.448750913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omk.'!C14+'Fane 6. Ikke-påvirkelige omk.'!C18+'Fane 6. Ikke-påvirkelige omk.'!C26</f>
        <v>2252040.2136525004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7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1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1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7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283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90705036.66240342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MpxqyR1rGbibf4ZFFEAonwEjSY7pyDuqCWEtzfGw9+Kci8B500LXsVMvTcYO8Jed1WV3M7d/ea3A1T3L3vkmvQ==" saltValue="CeV4cnMEBkCwA/X2dYv2p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196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88452996.448750913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1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291894.88828087802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-579383.85931325052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-890990.04201161058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87274517.435706943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Nøgletal'!C14)+'Fane 6. Ikke-påvirkelige omk.'!C19+'Fane 6. Ikke-påvirkelige omk.'!C27</f>
        <v>2259471.9463575538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283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89533989.382064492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D4PD6G+hCEu4wjUWKNQq5H7J+bzYM3ev6b1pFl35wVfmzpNwgxUPsm01kvz3KjRhQmx3vSjcz7JKbeoKTUdMsQ==" saltValue="t8kbUJt4J19tVYE7NJhAM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197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87274517.435706943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288005.90753783291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-569669.9095280047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-880700.14057482523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86112153.293141946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Nøgletal'!C14)^2+'Fane 6. Ikke-påvirkelige omk.'!C20+'Fane 6. Ikke-påvirkelige omk.'!C28</f>
        <v>2266928.2037805337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88379081.496922478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E0/bBeqoi+u/oBQM7cMhKD/RpFOh11v2S87u4SHEJdMmCNcfqWMNbeNLX5hmthNSEyi3thzilL97Q2Djzv3evA==" saltValue="cM6ci2LVwYFAOfkSxNBT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198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86112153.293141946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284170.1058673684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-560118.82382485818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-870529.07556334906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84965675.499621108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Nøgletal'!C14)^3+'Fane 6. Ikke-påvirkelige omk.'!C21+'Fane 6. Ikke-påvirkelige omk.'!C29</f>
        <v>2274409.0668530101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87240084.566474125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G1nzrzqSUN2irVxI/CRUEMR6PJC2kd+dOJVT4TG6cJDWyBqxKS34biKkzS3TR2I5qttOZzl/gpvPPaSrj7kJSg==" saltValue="UugxCZeAVo7l9NSfZzRB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250</v>
      </c>
      <c r="C3" s="92"/>
      <c r="D3" s="92"/>
      <c r="E3" s="92"/>
      <c r="F3" s="92"/>
      <c r="G3" s="1"/>
    </row>
    <row r="4" spans="1:7" ht="29.2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277</v>
      </c>
      <c r="C8" s="32"/>
      <c r="D8" s="32"/>
      <c r="E8" s="32"/>
      <c r="F8" s="20"/>
      <c r="G8" s="1"/>
    </row>
    <row r="9" spans="1:7" ht="15" customHeight="1" x14ac:dyDescent="0.45">
      <c r="A9" s="1"/>
      <c r="B9" s="89" t="s">
        <v>25</v>
      </c>
      <c r="C9" s="90"/>
      <c r="D9" s="91"/>
      <c r="E9" s="7">
        <v>89434300.446627289</v>
      </c>
      <c r="F9" s="8" t="s">
        <v>3</v>
      </c>
      <c r="G9" s="1"/>
    </row>
    <row r="10" spans="1:7" ht="15" customHeight="1" x14ac:dyDescent="0.45">
      <c r="A10" s="1"/>
      <c r="B10" s="93" t="s">
        <v>43</v>
      </c>
      <c r="C10" s="94"/>
      <c r="D10" s="95"/>
      <c r="E10" s="7">
        <v>0</v>
      </c>
      <c r="F10" s="8" t="s">
        <v>3</v>
      </c>
      <c r="G10" s="1"/>
    </row>
    <row r="11" spans="1:7" ht="15" customHeight="1" x14ac:dyDescent="0.45">
      <c r="A11" s="1"/>
      <c r="B11" s="93" t="s">
        <v>44</v>
      </c>
      <c r="C11" s="94"/>
      <c r="D11" s="95"/>
      <c r="E11" s="9">
        <v>1146188.9628000001</v>
      </c>
      <c r="F11" s="8" t="s">
        <v>3</v>
      </c>
      <c r="G11" s="1"/>
    </row>
    <row r="12" spans="1:7" ht="15" customHeight="1" x14ac:dyDescent="0.45">
      <c r="A12" s="1"/>
      <c r="B12" s="93" t="s">
        <v>29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45">
      <c r="A13" s="1"/>
      <c r="B13" s="89" t="s">
        <v>28</v>
      </c>
      <c r="C13" s="90"/>
      <c r="D13" s="91"/>
      <c r="E13" s="9">
        <v>0</v>
      </c>
      <c r="F13" s="8" t="s">
        <v>3</v>
      </c>
      <c r="G13" s="1"/>
    </row>
    <row r="14" spans="1:7" ht="15" customHeight="1" x14ac:dyDescent="0.45">
      <c r="A14" s="1"/>
      <c r="B14" s="89" t="s">
        <v>31</v>
      </c>
      <c r="C14" s="90"/>
      <c r="D14" s="91"/>
      <c r="E14" s="9">
        <v>0</v>
      </c>
      <c r="F14" s="8" t="s">
        <v>3</v>
      </c>
      <c r="G14" s="1"/>
    </row>
    <row r="15" spans="1:7" ht="15" customHeight="1" x14ac:dyDescent="0.45">
      <c r="A15" s="1"/>
      <c r="B15" s="89" t="s">
        <v>30</v>
      </c>
      <c r="C15" s="90"/>
      <c r="D15" s="91"/>
      <c r="E15" s="9">
        <v>0</v>
      </c>
      <c r="F15" s="8" t="s">
        <v>3</v>
      </c>
      <c r="G15" s="1"/>
    </row>
    <row r="16" spans="1:7" ht="15" customHeight="1" x14ac:dyDescent="0.45">
      <c r="A16" s="1"/>
      <c r="B16" s="89" t="s">
        <v>20</v>
      </c>
      <c r="C16" s="90"/>
      <c r="D16" s="91"/>
      <c r="E16" s="9">
        <v>1775839.2241447174</v>
      </c>
      <c r="F16" s="8" t="s">
        <v>3</v>
      </c>
      <c r="G16" s="1"/>
    </row>
    <row r="17" spans="1:7" ht="15" customHeight="1" x14ac:dyDescent="0.45">
      <c r="A17" s="1"/>
      <c r="B17" s="89" t="s">
        <v>10</v>
      </c>
      <c r="C17" s="90"/>
      <c r="D17" s="91"/>
      <c r="E17" s="9">
        <v>-335851.52110251522</v>
      </c>
      <c r="F17" s="8" t="s">
        <v>3</v>
      </c>
      <c r="G17" s="1"/>
    </row>
    <row r="18" spans="1:7" ht="15" customHeight="1" x14ac:dyDescent="0.45">
      <c r="A18" s="1"/>
      <c r="B18" s="89" t="s">
        <v>26</v>
      </c>
      <c r="C18" s="90"/>
      <c r="D18" s="91"/>
      <c r="E18" s="9">
        <f>-'Fane 4.1. Gen. krav - drift'!G34</f>
        <v>-599311.50704851351</v>
      </c>
      <c r="F18" s="8" t="s">
        <v>3</v>
      </c>
      <c r="G18" s="1"/>
    </row>
    <row r="19" spans="1:7" ht="15" customHeight="1" x14ac:dyDescent="0.45">
      <c r="A19" s="1"/>
      <c r="B19" s="89" t="s">
        <v>27</v>
      </c>
      <c r="C19" s="90"/>
      <c r="D19" s="91"/>
      <c r="E19" s="9">
        <f>-'Fane 4.2. Gen. krav - anlæg'!G31</f>
        <v>-1773343.3514551534</v>
      </c>
      <c r="F19" s="8" t="s">
        <v>3</v>
      </c>
      <c r="G19" s="1"/>
    </row>
    <row r="20" spans="1:7" ht="15" customHeight="1" x14ac:dyDescent="0.45">
      <c r="A20" s="1"/>
      <c r="B20" s="57" t="s">
        <v>22</v>
      </c>
      <c r="C20" s="58"/>
      <c r="D20" s="64"/>
      <c r="E20" s="10">
        <f>SUM(E9:E19)</f>
        <v>89647822.25396581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6" t="s">
        <v>13</v>
      </c>
      <c r="C22" s="97"/>
      <c r="D22" s="98"/>
      <c r="E22" s="10">
        <v>4201364.3545414796</v>
      </c>
      <c r="F22" s="11" t="s">
        <v>3</v>
      </c>
      <c r="G22" s="1"/>
    </row>
    <row r="23" spans="1:7" ht="15" customHeight="1" x14ac:dyDescent="0.45">
      <c r="A23" s="1"/>
      <c r="B23" s="99" t="s">
        <v>94</v>
      </c>
      <c r="C23" s="100"/>
      <c r="D23" s="101"/>
      <c r="E23" s="32"/>
      <c r="F23" s="32"/>
      <c r="G23" s="1"/>
    </row>
    <row r="24" spans="1:7" ht="15" customHeight="1" x14ac:dyDescent="0.45">
      <c r="A24" s="1"/>
      <c r="B24" s="57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93" t="s">
        <v>89</v>
      </c>
      <c r="C26" s="94"/>
      <c r="D26" s="95"/>
      <c r="E26" s="9">
        <v>0</v>
      </c>
      <c r="F26" s="8" t="s">
        <v>3</v>
      </c>
      <c r="G26" s="1"/>
    </row>
    <row r="27" spans="1:7" ht="15" customHeight="1" x14ac:dyDescent="0.45">
      <c r="A27" s="1"/>
      <c r="B27" s="93" t="s">
        <v>90</v>
      </c>
      <c r="C27" s="94"/>
      <c r="D27" s="94"/>
      <c r="E27" s="9">
        <v>0</v>
      </c>
      <c r="F27" s="8" t="s">
        <v>3</v>
      </c>
      <c r="G27" s="1"/>
    </row>
    <row r="28" spans="1:7" ht="15" customHeight="1" x14ac:dyDescent="0.45">
      <c r="A28" s="1"/>
      <c r="B28" s="102" t="s">
        <v>95</v>
      </c>
      <c r="C28" s="103"/>
      <c r="D28" s="103"/>
      <c r="E28" s="45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6" t="s">
        <v>185</v>
      </c>
      <c r="C30" s="97"/>
      <c r="D30" s="97"/>
      <c r="E30" s="45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45">
      <c r="A32" s="1"/>
      <c r="B32" s="96" t="s">
        <v>148</v>
      </c>
      <c r="C32" s="97"/>
      <c r="D32" s="98"/>
      <c r="E32" s="10">
        <v>0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93849186.60850729</v>
      </c>
      <c r="F33" s="13" t="s">
        <v>3</v>
      </c>
      <c r="G33" s="1"/>
    </row>
    <row r="34" spans="1:7" ht="27" customHeight="1" x14ac:dyDescent="0.45">
      <c r="A34" s="1"/>
      <c r="B34" s="89" t="s">
        <v>252</v>
      </c>
      <c r="C34" s="90"/>
      <c r="D34" s="90"/>
      <c r="E34" s="90"/>
      <c r="F34" s="9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+ymEsXWFonkU1nl7k6RFoXDZwSTxHgMl5r76P1T8GeURSuaaqQWLmQk80R6A/Ze20qsPqw0Eat661BD6t5QDDA==" saltValue="VQ0gT6iWVHODWJQ8t4StCw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73046875" style="2" bestFit="1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92" t="s">
        <v>130</v>
      </c>
      <c r="C2" s="92"/>
      <c r="D2" s="92"/>
      <c r="E2" s="92"/>
      <c r="F2" s="92"/>
      <c r="G2" s="92"/>
      <c r="H2" s="92"/>
      <c r="I2" s="1"/>
    </row>
    <row r="3" spans="1:9" ht="28.5" customHeight="1" x14ac:dyDescent="0.45">
      <c r="A3" s="1"/>
      <c r="B3" s="92"/>
      <c r="C3" s="92"/>
      <c r="D3" s="92"/>
      <c r="E3" s="92"/>
      <c r="F3" s="92"/>
      <c r="G3" s="92"/>
      <c r="H3" s="92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99" t="s">
        <v>56</v>
      </c>
      <c r="C5" s="100"/>
      <c r="D5" s="100"/>
      <c r="E5" s="100"/>
      <c r="F5" s="100"/>
      <c r="G5" s="100"/>
      <c r="H5" s="101"/>
      <c r="I5" s="1"/>
    </row>
    <row r="6" spans="1:9" x14ac:dyDescent="0.45">
      <c r="A6" s="1"/>
      <c r="B6" s="104" t="s">
        <v>45</v>
      </c>
      <c r="C6" s="105"/>
      <c r="D6" s="105"/>
      <c r="E6" s="105"/>
      <c r="F6" s="106"/>
      <c r="G6" s="24">
        <v>30178986</v>
      </c>
      <c r="H6" s="14" t="s">
        <v>3</v>
      </c>
      <c r="I6" s="1"/>
    </row>
    <row r="7" spans="1:9" x14ac:dyDescent="0.45">
      <c r="A7" s="1"/>
      <c r="B7" s="89" t="s">
        <v>145</v>
      </c>
      <c r="C7" s="90"/>
      <c r="D7" s="90"/>
      <c r="E7" s="90"/>
      <c r="F7" s="91"/>
      <c r="G7" s="68">
        <v>0</v>
      </c>
      <c r="H7" s="14" t="s">
        <v>3</v>
      </c>
      <c r="I7" s="1"/>
    </row>
    <row r="8" spans="1:9" x14ac:dyDescent="0.45">
      <c r="A8" s="1"/>
      <c r="B8" s="104" t="s">
        <v>46</v>
      </c>
      <c r="C8" s="105"/>
      <c r="D8" s="105"/>
      <c r="E8" s="105"/>
      <c r="F8" s="106"/>
      <c r="G8" s="24">
        <f>SUM(G6:G7)*'Fane 14. Nøgletal'!C29</f>
        <v>603579.72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99" t="s">
        <v>57</v>
      </c>
      <c r="C11" s="100"/>
      <c r="D11" s="100"/>
      <c r="E11" s="100"/>
      <c r="F11" s="100"/>
      <c r="G11" s="100"/>
      <c r="H11" s="101"/>
      <c r="I11" s="1"/>
    </row>
    <row r="12" spans="1:9" x14ac:dyDescent="0.4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30092975.889900003</v>
      </c>
      <c r="H12" s="14" t="s">
        <v>3</v>
      </c>
      <c r="I12" s="1"/>
    </row>
    <row r="13" spans="1:9" ht="15" customHeight="1" x14ac:dyDescent="0.45">
      <c r="A13" s="1"/>
      <c r="B13" s="104" t="s">
        <v>146</v>
      </c>
      <c r="C13" s="105"/>
      <c r="D13" s="105"/>
      <c r="E13" s="105"/>
      <c r="F13" s="106"/>
      <c r="G13" s="68">
        <v>0</v>
      </c>
      <c r="H13" s="14" t="s">
        <v>3</v>
      </c>
      <c r="I13" s="1"/>
    </row>
    <row r="14" spans="1:9" x14ac:dyDescent="0.45">
      <c r="A14" s="1"/>
      <c r="B14" s="89" t="s">
        <v>143</v>
      </c>
      <c r="C14" s="90"/>
      <c r="D14" s="90"/>
      <c r="E14" s="90"/>
      <c r="F14" s="91"/>
      <c r="G14" s="68">
        <v>0</v>
      </c>
      <c r="H14" s="14" t="s">
        <v>3</v>
      </c>
      <c r="I14" s="1"/>
    </row>
    <row r="15" spans="1:9" x14ac:dyDescent="0.45">
      <c r="A15" s="1"/>
      <c r="B15" s="110" t="s">
        <v>48</v>
      </c>
      <c r="C15" s="111"/>
      <c r="D15" s="111"/>
      <c r="E15" s="111"/>
      <c r="F15" s="112"/>
      <c r="G15" s="68">
        <v>0</v>
      </c>
      <c r="H15" s="14" t="s">
        <v>3</v>
      </c>
      <c r="I15" s="1"/>
    </row>
    <row r="16" spans="1:9" x14ac:dyDescent="0.4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601859.51779800002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99" t="s">
        <v>58</v>
      </c>
      <c r="C19" s="100"/>
      <c r="D19" s="100"/>
      <c r="E19" s="100"/>
      <c r="F19" s="100"/>
      <c r="G19" s="100"/>
      <c r="H19" s="101"/>
      <c r="I19" s="1"/>
    </row>
    <row r="20" spans="1:9" x14ac:dyDescent="0.4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30007210.90861379</v>
      </c>
      <c r="H20" s="14" t="s">
        <v>3</v>
      </c>
      <c r="I20" s="1"/>
    </row>
    <row r="21" spans="1:9" x14ac:dyDescent="0.45">
      <c r="A21" s="1"/>
      <c r="B21" s="110" t="s">
        <v>51</v>
      </c>
      <c r="C21" s="111"/>
      <c r="D21" s="111"/>
      <c r="E21" s="111"/>
      <c r="F21" s="112"/>
      <c r="G21" s="68">
        <v>0</v>
      </c>
      <c r="H21" s="14" t="s">
        <v>3</v>
      </c>
      <c r="I21" s="1"/>
    </row>
    <row r="22" spans="1:9" x14ac:dyDescent="0.4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600144.21817227581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99" t="s">
        <v>59</v>
      </c>
      <c r="C25" s="100"/>
      <c r="D25" s="100"/>
      <c r="E25" s="100"/>
      <c r="F25" s="100"/>
      <c r="G25" s="100"/>
      <c r="H25" s="101"/>
      <c r="I25" s="1"/>
    </row>
    <row r="26" spans="1:9" x14ac:dyDescent="0.4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29986385.904243216</v>
      </c>
      <c r="H26" s="14" t="s">
        <v>3</v>
      </c>
      <c r="I26" s="1"/>
    </row>
    <row r="27" spans="1:9" x14ac:dyDescent="0.45">
      <c r="A27" s="1"/>
      <c r="B27" s="110" t="s">
        <v>54</v>
      </c>
      <c r="C27" s="111"/>
      <c r="D27" s="111"/>
      <c r="E27" s="111"/>
      <c r="F27" s="112"/>
      <c r="G27" s="68">
        <v>0</v>
      </c>
      <c r="H27" s="14" t="s">
        <v>3</v>
      </c>
      <c r="I27" s="1"/>
    </row>
    <row r="28" spans="1:9" x14ac:dyDescent="0.4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599727.71808486432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99" t="s">
        <v>62</v>
      </c>
      <c r="C31" s="100"/>
      <c r="D31" s="100"/>
      <c r="E31" s="100"/>
      <c r="F31" s="100"/>
      <c r="G31" s="100"/>
      <c r="H31" s="101"/>
      <c r="I31" s="1"/>
    </row>
    <row r="32" spans="1:9" x14ac:dyDescent="0.4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29965575.352425672</v>
      </c>
      <c r="H32" s="14" t="s">
        <v>3</v>
      </c>
      <c r="I32" s="1"/>
    </row>
    <row r="33" spans="1:9" x14ac:dyDescent="0.45">
      <c r="A33" s="1"/>
      <c r="B33" s="104" t="s">
        <v>171</v>
      </c>
      <c r="C33" s="105"/>
      <c r="D33" s="105"/>
      <c r="E33" s="105"/>
      <c r="F33" s="106"/>
      <c r="G33" s="68">
        <v>0</v>
      </c>
      <c r="H33" s="14" t="s">
        <v>3</v>
      </c>
      <c r="I33" s="1"/>
    </row>
    <row r="34" spans="1:9" x14ac:dyDescent="0.4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599311.50704851351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99" t="s">
        <v>232</v>
      </c>
      <c r="C37" s="100"/>
      <c r="D37" s="100"/>
      <c r="E37" s="100"/>
      <c r="F37" s="100"/>
      <c r="G37" s="100"/>
      <c r="H37" s="101"/>
      <c r="I37" s="1"/>
    </row>
    <row r="38" spans="1:9" x14ac:dyDescent="0.4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29463172.516066905</v>
      </c>
      <c r="H38" s="14" t="s">
        <v>3</v>
      </c>
      <c r="I38" s="1"/>
    </row>
    <row r="39" spans="1:9" x14ac:dyDescent="0.45">
      <c r="A39" s="1"/>
      <c r="B39" s="104" t="s">
        <v>236</v>
      </c>
      <c r="C39" s="105"/>
      <c r="D39" s="105"/>
      <c r="E39" s="105"/>
      <c r="F39" s="106"/>
      <c r="G39" s="68">
        <v>0</v>
      </c>
      <c r="H39" s="14" t="s">
        <v>3</v>
      </c>
      <c r="I39" s="1"/>
    </row>
    <row r="40" spans="1:9" x14ac:dyDescent="0.4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589263.45032133814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99" t="s">
        <v>233</v>
      </c>
      <c r="C43" s="100"/>
      <c r="D43" s="100"/>
      <c r="E43" s="100"/>
      <c r="F43" s="100"/>
      <c r="G43" s="100"/>
      <c r="H43" s="101"/>
      <c r="I43" s="1"/>
    </row>
    <row r="44" spans="1:9" x14ac:dyDescent="0.4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28969192.965662528</v>
      </c>
      <c r="H44" s="14" t="s">
        <v>3</v>
      </c>
      <c r="I44" s="1"/>
    </row>
    <row r="45" spans="1:9" x14ac:dyDescent="0.45">
      <c r="A45" s="1"/>
      <c r="B45" s="107" t="s">
        <v>237</v>
      </c>
      <c r="C45" s="108"/>
      <c r="D45" s="108"/>
      <c r="E45" s="108"/>
      <c r="F45" s="109"/>
      <c r="G45" s="68">
        <v>0</v>
      </c>
      <c r="H45" s="14" t="s">
        <v>3</v>
      </c>
      <c r="I45" s="1"/>
    </row>
    <row r="46" spans="1:9" x14ac:dyDescent="0.45">
      <c r="A46" s="1"/>
      <c r="B46" s="104" t="s">
        <v>97</v>
      </c>
      <c r="C46" s="105"/>
      <c r="D46" s="105"/>
      <c r="E46" s="105"/>
      <c r="F46" s="106"/>
      <c r="G46" s="68">
        <v>0</v>
      </c>
      <c r="H46" s="14" t="s">
        <v>3</v>
      </c>
      <c r="I46" s="1"/>
    </row>
    <row r="47" spans="1:9" x14ac:dyDescent="0.4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579383.85931325052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9" t="s">
        <v>172</v>
      </c>
      <c r="C52" s="100"/>
      <c r="D52" s="100"/>
      <c r="E52" s="100"/>
      <c r="F52" s="100"/>
      <c r="G52" s="100"/>
      <c r="H52" s="101"/>
      <c r="I52" s="1"/>
    </row>
    <row r="53" spans="1:9" x14ac:dyDescent="0.4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28483495.476400234</v>
      </c>
      <c r="H53" s="14" t="s">
        <v>3</v>
      </c>
      <c r="I53" s="1"/>
    </row>
    <row r="54" spans="1:9" x14ac:dyDescent="0.45">
      <c r="A54" s="1"/>
      <c r="B54" s="104" t="s">
        <v>174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4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569669.9095280047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54" t="s">
        <v>201</v>
      </c>
      <c r="C58" s="55"/>
      <c r="D58" s="55"/>
      <c r="E58" s="55"/>
      <c r="F58" s="55"/>
      <c r="G58" s="55"/>
      <c r="H58" s="56"/>
      <c r="I58" s="1"/>
    </row>
    <row r="59" spans="1:9" x14ac:dyDescent="0.45">
      <c r="A59" s="1"/>
      <c r="B59" s="59" t="s">
        <v>202</v>
      </c>
      <c r="C59" s="60"/>
      <c r="D59" s="60"/>
      <c r="E59" s="60"/>
      <c r="F59" s="61"/>
      <c r="G59" s="24">
        <f>(G53+G54-G55)*(1+'Fane 14. Nøgletal'!C14)</f>
        <v>28005941.191242907</v>
      </c>
      <c r="H59" s="14" t="s">
        <v>3</v>
      </c>
      <c r="I59" s="1"/>
    </row>
    <row r="60" spans="1:9" x14ac:dyDescent="0.45">
      <c r="A60" s="1"/>
      <c r="B60" s="59" t="s">
        <v>203</v>
      </c>
      <c r="C60" s="60"/>
      <c r="D60" s="60"/>
      <c r="E60" s="60"/>
      <c r="F60" s="61"/>
      <c r="G60" s="68">
        <v>0</v>
      </c>
      <c r="H60" s="14" t="s">
        <v>3</v>
      </c>
      <c r="I60" s="1"/>
    </row>
    <row r="61" spans="1:9" x14ac:dyDescent="0.45">
      <c r="A61" s="1"/>
      <c r="B61" s="59" t="s">
        <v>204</v>
      </c>
      <c r="C61" s="60"/>
      <c r="D61" s="60"/>
      <c r="E61" s="60"/>
      <c r="F61" s="61"/>
      <c r="G61" s="24">
        <f>(G59+G60)*'Fane 14. Nøgletal'!C29</f>
        <v>560118.82382485818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EfKICBhCPo098Tv5GQ8dZG4DweqKGwjtoLOhhbkmIY6XzgnKb6XQwQQVk10eD7Rj2oDvHToMadweFIn6tcUMSQ==" saltValue="9J9Np+peUBSN3YeLgao8Lw==" spinCount="100000" sheet="1" objects="1" scenarios="1"/>
  <mergeCells count="36"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73046875" style="2" bestFit="1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4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4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45">
      <c r="A4" s="1"/>
      <c r="B4" s="99" t="s">
        <v>60</v>
      </c>
      <c r="C4" s="100"/>
      <c r="D4" s="100"/>
      <c r="E4" s="100"/>
      <c r="F4" s="100"/>
      <c r="G4" s="100"/>
      <c r="H4" s="101"/>
      <c r="I4" s="1"/>
    </row>
    <row r="5" spans="1:9" x14ac:dyDescent="0.45">
      <c r="A5" s="1"/>
      <c r="B5" s="104" t="s">
        <v>65</v>
      </c>
      <c r="C5" s="105"/>
      <c r="D5" s="105"/>
      <c r="E5" s="105"/>
      <c r="F5" s="106"/>
      <c r="G5" s="24">
        <v>61155676</v>
      </c>
      <c r="H5" s="14" t="s">
        <v>3</v>
      </c>
      <c r="I5" s="1"/>
    </row>
    <row r="6" spans="1:9" x14ac:dyDescent="0.45">
      <c r="A6" s="1"/>
      <c r="B6" s="104" t="s">
        <v>61</v>
      </c>
      <c r="C6" s="105"/>
      <c r="D6" s="105"/>
      <c r="E6" s="105"/>
      <c r="F6" s="106"/>
      <c r="G6" s="24">
        <f>G5*'Fane 14. Nøgletal'!C19</f>
        <v>556516.65159999998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9" t="s">
        <v>66</v>
      </c>
      <c r="C9" s="100"/>
      <c r="D9" s="100"/>
      <c r="E9" s="100"/>
      <c r="F9" s="100"/>
      <c r="G9" s="100"/>
      <c r="H9" s="101"/>
      <c r="I9" s="1"/>
    </row>
    <row r="10" spans="1:9" x14ac:dyDescent="0.4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61659644.636996999</v>
      </c>
      <c r="H10" s="14" t="s">
        <v>3</v>
      </c>
      <c r="I10" s="1"/>
    </row>
    <row r="11" spans="1:9" x14ac:dyDescent="0.45">
      <c r="A11" s="1"/>
      <c r="B11" s="104" t="s">
        <v>147</v>
      </c>
      <c r="C11" s="105"/>
      <c r="D11" s="105"/>
      <c r="E11" s="105"/>
      <c r="F11" s="106"/>
      <c r="G11" s="24">
        <v>-133927</v>
      </c>
      <c r="H11" s="14" t="s">
        <v>3</v>
      </c>
      <c r="I11" s="1"/>
    </row>
    <row r="12" spans="1:9" x14ac:dyDescent="0.45">
      <c r="A12" s="1"/>
      <c r="B12" s="110" t="s">
        <v>68</v>
      </c>
      <c r="C12" s="111"/>
      <c r="D12" s="111"/>
      <c r="E12" s="111"/>
      <c r="F12" s="112"/>
      <c r="G12" s="68">
        <v>0</v>
      </c>
      <c r="H12" s="14" t="s">
        <v>3</v>
      </c>
      <c r="I12" s="1"/>
    </row>
    <row r="13" spans="1:9" x14ac:dyDescent="0.4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1089005.202174847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9" t="s">
        <v>70</v>
      </c>
      <c r="C16" s="100"/>
      <c r="D16" s="100"/>
      <c r="E16" s="100"/>
      <c r="F16" s="100"/>
      <c r="G16" s="100"/>
      <c r="H16" s="101"/>
      <c r="I16" s="1"/>
    </row>
    <row r="17" spans="1:9" x14ac:dyDescent="0.4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61494354.90243154</v>
      </c>
      <c r="H17" s="14" t="s">
        <v>3</v>
      </c>
      <c r="I17" s="1"/>
    </row>
    <row r="18" spans="1:9" x14ac:dyDescent="0.45">
      <c r="A18" s="1"/>
      <c r="B18" s="110" t="s">
        <v>72</v>
      </c>
      <c r="C18" s="111"/>
      <c r="D18" s="111"/>
      <c r="E18" s="111"/>
      <c r="F18" s="112"/>
      <c r="G18" s="24">
        <v>285307.32205582992</v>
      </c>
      <c r="H18" s="14" t="s">
        <v>3</v>
      </c>
      <c r="I18" s="1"/>
    </row>
    <row r="19" spans="1:9" x14ac:dyDescent="0.4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1090932.2554749239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9" t="s">
        <v>74</v>
      </c>
      <c r="C22" s="100"/>
      <c r="D22" s="100"/>
      <c r="E22" s="100"/>
      <c r="F22" s="100"/>
      <c r="G22" s="100"/>
      <c r="H22" s="101"/>
      <c r="I22" s="1"/>
    </row>
    <row r="23" spans="1:9" x14ac:dyDescent="0.4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61884297.949401997</v>
      </c>
      <c r="H23" s="14" t="s">
        <v>3</v>
      </c>
      <c r="I23" s="1"/>
    </row>
    <row r="24" spans="1:9" x14ac:dyDescent="0.45">
      <c r="A24" s="1"/>
      <c r="B24" s="110" t="s">
        <v>76</v>
      </c>
      <c r="C24" s="111"/>
      <c r="D24" s="111"/>
      <c r="E24" s="111"/>
      <c r="F24" s="112"/>
      <c r="G24" s="24">
        <v>7044.5643097500006</v>
      </c>
      <c r="H24" s="14" t="s">
        <v>3</v>
      </c>
      <c r="I24" s="1"/>
    </row>
    <row r="25" spans="1:9" x14ac:dyDescent="0.4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1757714.1273894138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9" t="s">
        <v>78</v>
      </c>
      <c r="C28" s="100"/>
      <c r="D28" s="100"/>
      <c r="E28" s="100"/>
      <c r="F28" s="100"/>
      <c r="G28" s="100"/>
      <c r="H28" s="101"/>
      <c r="I28" s="1"/>
    </row>
    <row r="29" spans="1:9" x14ac:dyDescent="0.4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61318260.86553289</v>
      </c>
      <c r="H29" s="14" t="s">
        <v>3</v>
      </c>
      <c r="I29" s="1"/>
    </row>
    <row r="30" spans="1:9" x14ac:dyDescent="0.45">
      <c r="A30" s="1"/>
      <c r="B30" s="104" t="s">
        <v>176</v>
      </c>
      <c r="C30" s="105"/>
      <c r="D30" s="105"/>
      <c r="E30" s="105"/>
      <c r="F30" s="106"/>
      <c r="G30" s="24">
        <v>1160172.46814616</v>
      </c>
      <c r="H30" s="14" t="s">
        <v>3</v>
      </c>
      <c r="I30" s="1"/>
    </row>
    <row r="31" spans="1:9" x14ac:dyDescent="0.4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1773343.3514551534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9" t="s">
        <v>238</v>
      </c>
      <c r="C34" s="100"/>
      <c r="D34" s="100"/>
      <c r="E34" s="100"/>
      <c r="F34" s="100"/>
      <c r="G34" s="100"/>
      <c r="H34" s="101"/>
      <c r="I34" s="1"/>
    </row>
    <row r="35" spans="1:9" x14ac:dyDescent="0.4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60905416.779165246</v>
      </c>
      <c r="H35" s="14" t="s">
        <v>3</v>
      </c>
      <c r="I35" s="1"/>
    </row>
    <row r="36" spans="1:9" x14ac:dyDescent="0.45">
      <c r="A36" s="1"/>
      <c r="B36" s="104" t="s">
        <v>240</v>
      </c>
      <c r="C36" s="105"/>
      <c r="D36" s="105"/>
      <c r="E36" s="105"/>
      <c r="F36" s="106"/>
      <c r="G36" s="68">
        <v>0</v>
      </c>
      <c r="H36" s="14" t="s">
        <v>3</v>
      </c>
      <c r="I36" s="1"/>
    </row>
    <row r="37" spans="1:9" x14ac:dyDescent="0.4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901400.16833164566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9" t="s">
        <v>85</v>
      </c>
      <c r="C40" s="100"/>
      <c r="D40" s="100"/>
      <c r="E40" s="100"/>
      <c r="F40" s="100"/>
      <c r="G40" s="100"/>
      <c r="H40" s="101"/>
      <c r="I40" s="1"/>
    </row>
    <row r="41" spans="1:9" x14ac:dyDescent="0.4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60202029.865649357</v>
      </c>
      <c r="H41" s="14" t="s">
        <v>3</v>
      </c>
      <c r="I41" s="1"/>
    </row>
    <row r="42" spans="1:9" x14ac:dyDescent="0.45">
      <c r="A42" s="1"/>
      <c r="B42" s="47" t="s">
        <v>242</v>
      </c>
      <c r="C42" s="60"/>
      <c r="D42" s="60"/>
      <c r="E42" s="60"/>
      <c r="F42" s="61"/>
      <c r="G42" s="68">
        <v>0</v>
      </c>
      <c r="H42" s="14" t="s">
        <v>3</v>
      </c>
      <c r="I42" s="1"/>
    </row>
    <row r="43" spans="1:9" x14ac:dyDescent="0.45">
      <c r="A43" s="1"/>
      <c r="B43" s="104" t="s">
        <v>101</v>
      </c>
      <c r="C43" s="105"/>
      <c r="D43" s="105"/>
      <c r="E43" s="105"/>
      <c r="F43" s="106"/>
      <c r="G43" s="68">
        <v>0</v>
      </c>
      <c r="H43" s="14" t="s">
        <v>3</v>
      </c>
      <c r="I43" s="1"/>
    </row>
    <row r="44" spans="1:9" x14ac:dyDescent="0.4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890990.04201161058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9" t="s">
        <v>181</v>
      </c>
      <c r="C52" s="100"/>
      <c r="D52" s="100"/>
      <c r="E52" s="100"/>
      <c r="F52" s="100"/>
      <c r="G52" s="100"/>
      <c r="H52" s="101"/>
      <c r="I52" s="1"/>
    </row>
    <row r="53" spans="1:9" x14ac:dyDescent="0.4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59506766.255055755</v>
      </c>
      <c r="H53" s="14" t="s">
        <v>3</v>
      </c>
      <c r="I53" s="1"/>
    </row>
    <row r="54" spans="1:9" x14ac:dyDescent="0.45">
      <c r="A54" s="1"/>
      <c r="B54" s="104" t="s">
        <v>183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4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880700.14057482523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9" t="s">
        <v>205</v>
      </c>
      <c r="C58" s="100"/>
      <c r="D58" s="100"/>
      <c r="E58" s="100"/>
      <c r="F58" s="100"/>
      <c r="G58" s="100"/>
      <c r="H58" s="101"/>
      <c r="I58" s="1"/>
    </row>
    <row r="59" spans="1:9" x14ac:dyDescent="0.4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58819532.13265872</v>
      </c>
      <c r="H59" s="14" t="s">
        <v>3</v>
      </c>
      <c r="I59" s="1"/>
    </row>
    <row r="60" spans="1:9" x14ac:dyDescent="0.45">
      <c r="A60" s="1"/>
      <c r="B60" s="104" t="s">
        <v>256</v>
      </c>
      <c r="C60" s="105"/>
      <c r="D60" s="105"/>
      <c r="E60" s="105"/>
      <c r="F60" s="106"/>
      <c r="G60" s="68">
        <v>0</v>
      </c>
      <c r="H60" s="14" t="s">
        <v>3</v>
      </c>
      <c r="I60" s="1"/>
    </row>
    <row r="61" spans="1:9" x14ac:dyDescent="0.4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870529.07556334906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+bh63yHtTu/r88t8z3l3S+M819DmNHI9jtYTGqAUiWt24mGAABZVw36r0oHXxCcGfeFjZUH2QcOx4zKFDjQD0Q==" saltValue="CKZ4PxgFol/wC2KgEO8hqw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9" t="s">
        <v>10</v>
      </c>
      <c r="C8" s="100"/>
      <c r="D8" s="100"/>
      <c r="E8" s="100"/>
      <c r="F8" s="100"/>
      <c r="G8" s="100"/>
      <c r="H8" s="101"/>
      <c r="I8" s="1"/>
    </row>
    <row r="9" spans="1:9" x14ac:dyDescent="0.45">
      <c r="A9" s="1"/>
      <c r="B9" s="104" t="s">
        <v>243</v>
      </c>
      <c r="C9" s="105"/>
      <c r="D9" s="105"/>
      <c r="E9" s="105"/>
      <c r="F9" s="106"/>
      <c r="G9" s="23">
        <v>0</v>
      </c>
      <c r="H9" s="14"/>
      <c r="I9" s="1"/>
    </row>
    <row r="10" spans="1:9" x14ac:dyDescent="0.45">
      <c r="A10" s="1"/>
      <c r="B10" s="104" t="s">
        <v>86</v>
      </c>
      <c r="C10" s="105"/>
      <c r="D10" s="105"/>
      <c r="E10" s="105"/>
      <c r="F10" s="106"/>
      <c r="G10" s="23">
        <v>0</v>
      </c>
      <c r="H10" s="14"/>
      <c r="I10" s="1"/>
    </row>
    <row r="11" spans="1:9" x14ac:dyDescent="0.45">
      <c r="A11" s="1"/>
      <c r="B11" s="104" t="s">
        <v>87</v>
      </c>
      <c r="C11" s="105"/>
      <c r="D11" s="105"/>
      <c r="E11" s="105"/>
      <c r="F11" s="106"/>
      <c r="G11" s="41">
        <v>3.6364754432262206E-3</v>
      </c>
      <c r="H11" s="14"/>
      <c r="I11" s="1"/>
    </row>
    <row r="12" spans="1:9" x14ac:dyDescent="0.45">
      <c r="A12" s="1"/>
      <c r="B12" s="104" t="s">
        <v>206</v>
      </c>
      <c r="C12" s="105"/>
      <c r="D12" s="105"/>
      <c r="E12" s="105"/>
      <c r="F12" s="106"/>
      <c r="G12" s="41">
        <v>0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4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sKtkqvWonwSJcYtMpaNPiWUFYB/ak6+VEVDx6Oc15Lq78i6nVhmfFTpVPtcBE2yVz6jJSHMlSAReTGPXZaADnQ==" saltValue="CtDdBpfO0G8512Gwwpq5Pg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2021-09-13T00:58:19Z</dcterms:modified>
</cp:coreProperties>
</file>