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Baunehøj Vandværk a.m.b.a. (V019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33" i="8" l="1"/>
  <c r="E25" i="8" l="1"/>
  <c r="E35" i="8" s="1"/>
  <c r="E20" i="5" l="1"/>
  <c r="E20" i="3"/>
  <c r="E20" i="4"/>
  <c r="E29" i="8"/>
  <c r="E25" i="2" s="1"/>
  <c r="C16" i="7"/>
  <c r="E10" i="2" l="1"/>
  <c r="E14" i="6"/>
  <c r="C11" i="12" l="1"/>
  <c r="C12" i="12" s="1"/>
  <c r="C17" i="7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9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7" i="3" s="1"/>
  <c r="C19" i="11"/>
  <c r="C20" i="11" s="1"/>
  <c r="E16" i="3" s="1"/>
  <c r="E18" i="5" l="1"/>
  <c r="E21" i="2"/>
  <c r="E18" i="4"/>
  <c r="E20" i="2"/>
  <c r="E18" i="3" l="1"/>
  <c r="E22" i="2"/>
  <c r="E9" i="2" l="1"/>
  <c r="F11" i="9" l="1"/>
  <c r="C10" i="10" s="1"/>
  <c r="C11" i="10" s="1"/>
  <c r="C12" i="10" s="1"/>
  <c r="G11" i="9"/>
  <c r="E11" i="13" l="1"/>
  <c r="E12" i="13" s="1"/>
  <c r="C11" i="13"/>
  <c r="C12" i="13" s="1"/>
  <c r="E11" i="12"/>
  <c r="E12" i="12" s="1"/>
  <c r="E18" i="2" l="1"/>
  <c r="E14" i="5"/>
  <c r="E14" i="4"/>
  <c r="E14" i="3"/>
  <c r="E13" i="2" l="1"/>
  <c r="E12" i="2"/>
  <c r="E11" i="9" l="1"/>
  <c r="E10" i="10" s="1"/>
  <c r="E11" i="10" s="1"/>
  <c r="E12" i="10" l="1"/>
  <c r="E11" i="2" s="1"/>
  <c r="E14" i="2" l="1"/>
  <c r="E15" i="2" s="1"/>
  <c r="E16" i="2" s="1"/>
  <c r="E28" i="2" s="1"/>
  <c r="E8" i="3" l="1"/>
  <c r="E10" i="3" s="1"/>
  <c r="E11" i="3" s="1"/>
  <c r="E12" i="3" s="1"/>
  <c r="E21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<sst xmlns="http://schemas.openxmlformats.org/spreadsheetml/2006/main" count="409" uniqueCount="155">
  <si>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</si>
  <si>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</si>
  <si>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</si>
  <si>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</si>
  <si>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</si>
  <si>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</si>
  <si>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</si>
  <si>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</si>
  <si>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</si>
  <si>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</si>
  <si>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</si>
  <si>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</si>
  <si>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</si>
  <si>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</si>
  <si>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</si>
  <si>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</si>
  <si>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</si>
  <si>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</si>
  <si>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</si>
  <si>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</si>
  <si>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</si>
  <si>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</si>
  <si>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</si>
  <si>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</si>
  <si>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</si>
  <si>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</si>
  <si>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</si>
  <si>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</si>
  <si>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</si>
  <si>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</si>
  <si>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</si>
  <si>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</si>
  <si>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</si>
  <si>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</si>
  <si>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</si>
  <si>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</si>
  <si>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</si>
  <si>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</si>
  <si>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</si>
  <si>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</si>
  <si>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</si>
  <si>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</si>
  <si>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</si>
  <si>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</si>
  <si>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</si>
  <si>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</si>
  <si>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</si>
  <si>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</si>
  <si>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</si>
  <si>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</si>
  <si>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</si>
  <si>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</si>
  <si>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</si>
  <si>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</si>
  <si>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</si>
  <si>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</si>
  <si>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</si>
  <si>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</si>
  <si>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</si>
  <si>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</si>
  <si>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</si>
  <si>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</si>
  <si>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</si>
  <si>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</si>
  <si>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</si>
  <si>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</si>
  <si>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</si>
  <si>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</si>
  <si>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</si>
  <si>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</si>
  <si>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</si>
  <si>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</si>
  <si>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</si>
  <si>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</si>
  <si>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</si>
  <si>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</si>
  <si>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</si>
  <si>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</si>
  <si>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</si>
  <si>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</si>
  <si>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</si>
  <si>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</si>
  <si>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</si>
  <si>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</si>
  <si>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</si>
  <si>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</si>
  <si>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</si>
  <si>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</si>
  <si>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</si>
  <si>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</si>
  <si>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</si>
  <si>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</si>
  <si>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</si>
  <si>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</si>
  <si>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</si>
  <si>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</si>
  <si>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</si>
  <si>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</si>
  <si>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</si>
  <si>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</si>
  <si>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</si>
  <si>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</si>
  <si>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</si>
  <si>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</si>
  <si>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</si>
  <si>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</si>
  <si>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</si>
  <si>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</si>
  <si>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</si>
  <si>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</si>
  <si>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</si>
  <si>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</si>
  <si>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</si>
  <si>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</si>
  <si>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</si>
  <si>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</si>
  <si>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</si>
  <si>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</si>
  <si>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</si>
  <si>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</si>
  <si>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</si>
  <si>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</si>
  <si>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</si>
  <si>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</si>
  <si>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</si>
  <si>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</si>
  <si>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</si>
  <si>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</si>
  <si>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</si>
  <si>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</si>
  <si>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Afgift for ledningsført vand</t>
  </si>
  <si>
    <t>Akkumuleret restskat</t>
  </si>
  <si>
    <t>Afgift til Forsyningssekretariatet</t>
  </si>
  <si>
    <t>Ejendomsskat</t>
  </si>
  <si>
    <t>Selskabsskat</t>
  </si>
  <si>
    <t>Erstatninger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</si>
  <si>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</si>
  <si>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</si>
  <si>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</si>
  <si>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</si>
  <si>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</si>
  <si>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</si>
  <si>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</si>
  <si>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</si>
  <si>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</si>
  <si>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</si>
  <si>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</si>
  <si>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</si>
  <si>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</si>
  <si>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</si>
  <si>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</si>
  <si>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</si>
  <si>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Ingen anlægsprojekter</t>
  </si>
  <si>
    <t>Ingen engangstillæg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</si>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</sst>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0" fontId="16" fillId="7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7" borderId="1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4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5">
      <c r="A8" s="1"/>
      <c r="B8" s="1"/>
      <c r="C8" s="4"/>
      <c r="D8" s="66" t="s">
        <v>94</v>
      </c>
      <c r="E8" s="66"/>
      <c r="F8" s="66"/>
      <c r="G8" s="66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5" t="s">
        <v>5</v>
      </c>
      <c r="E11" s="65"/>
      <c r="F11" s="65"/>
      <c r="G11" s="65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8" t="s">
        <v>87</v>
      </c>
      <c r="E13" s="59"/>
      <c r="F13" s="59"/>
      <c r="G13" s="60"/>
      <c r="H13" s="1"/>
      <c r="I13" s="1"/>
    </row>
    <row r="14" spans="1:9" x14ac:dyDescent="0.45">
      <c r="A14" s="1"/>
      <c r="B14" s="1"/>
      <c r="C14" s="6" t="s">
        <v>15</v>
      </c>
      <c r="D14" s="58" t="s">
        <v>37</v>
      </c>
      <c r="E14" s="59"/>
      <c r="F14" s="59"/>
      <c r="G14" s="60"/>
      <c r="H14" s="1"/>
      <c r="I14" s="1"/>
    </row>
    <row r="15" spans="1:9" x14ac:dyDescent="0.45">
      <c r="A15" s="1"/>
      <c r="B15" s="1"/>
      <c r="C15" s="6" t="s">
        <v>32</v>
      </c>
      <c r="D15" s="58" t="s">
        <v>63</v>
      </c>
      <c r="E15" s="59"/>
      <c r="F15" s="59"/>
      <c r="G15" s="60"/>
      <c r="H15" s="1"/>
      <c r="I15" s="1"/>
    </row>
    <row r="16" spans="1:9" x14ac:dyDescent="0.45">
      <c r="A16" s="1"/>
      <c r="B16" s="1"/>
      <c r="C16" s="6" t="s">
        <v>33</v>
      </c>
      <c r="D16" s="58" t="s">
        <v>95</v>
      </c>
      <c r="E16" s="59"/>
      <c r="F16" s="59"/>
      <c r="G16" s="60"/>
      <c r="H16" s="1"/>
      <c r="I16" s="1"/>
    </row>
    <row r="17" spans="1:9" x14ac:dyDescent="0.45">
      <c r="A17" s="1"/>
      <c r="B17" s="1"/>
      <c r="C17" s="6" t="s">
        <v>59</v>
      </c>
      <c r="D17" s="58" t="s">
        <v>96</v>
      </c>
      <c r="E17" s="59"/>
      <c r="F17" s="59"/>
      <c r="G17" s="60"/>
      <c r="H17" s="1"/>
      <c r="I17" s="1"/>
    </row>
    <row r="18" spans="1:9" x14ac:dyDescent="0.45">
      <c r="A18" s="1"/>
      <c r="B18" s="1"/>
      <c r="C18" s="6" t="s">
        <v>7</v>
      </c>
      <c r="D18" s="70" t="s">
        <v>12</v>
      </c>
      <c r="E18" s="71"/>
      <c r="F18" s="71"/>
      <c r="G18" s="72"/>
      <c r="H18" s="1"/>
      <c r="I18" s="1"/>
    </row>
    <row r="19" spans="1:9" x14ac:dyDescent="0.45">
      <c r="A19" s="1"/>
      <c r="B19" s="1"/>
      <c r="C19" s="6" t="s">
        <v>8</v>
      </c>
      <c r="D19" s="62" t="s">
        <v>97</v>
      </c>
      <c r="E19" s="63"/>
      <c r="F19" s="63"/>
      <c r="G19" s="64"/>
      <c r="H19" s="1"/>
      <c r="I19" s="1"/>
    </row>
    <row r="20" spans="1:9" x14ac:dyDescent="0.45">
      <c r="A20" s="1"/>
      <c r="B20" s="1"/>
      <c r="C20" s="6" t="s">
        <v>56</v>
      </c>
      <c r="D20" s="62" t="s">
        <v>34</v>
      </c>
      <c r="E20" s="63"/>
      <c r="F20" s="63"/>
      <c r="G20" s="64"/>
      <c r="H20" s="1"/>
      <c r="I20" s="1"/>
    </row>
    <row r="21" spans="1:9" x14ac:dyDescent="0.45">
      <c r="A21" s="1"/>
      <c r="B21" s="1"/>
      <c r="C21" s="6" t="s">
        <v>82</v>
      </c>
      <c r="D21" s="62" t="s">
        <v>41</v>
      </c>
      <c r="E21" s="63"/>
      <c r="F21" s="63"/>
      <c r="G21" s="64"/>
      <c r="H21" s="1"/>
      <c r="I21" s="1"/>
    </row>
    <row r="22" spans="1:9" x14ac:dyDescent="0.45">
      <c r="A22" s="1"/>
      <c r="B22" s="1"/>
      <c r="C22" s="6" t="s">
        <v>83</v>
      </c>
      <c r="D22" s="62" t="s">
        <v>42</v>
      </c>
      <c r="E22" s="63"/>
      <c r="F22" s="63"/>
      <c r="G22" s="64"/>
      <c r="H22" s="1"/>
      <c r="I22" s="1"/>
    </row>
    <row r="23" spans="1:9" x14ac:dyDescent="0.45">
      <c r="A23" s="1"/>
      <c r="B23" s="1"/>
      <c r="C23" s="6" t="s">
        <v>84</v>
      </c>
      <c r="D23" s="62" t="s">
        <v>64</v>
      </c>
      <c r="E23" s="63"/>
      <c r="F23" s="63"/>
      <c r="G23" s="64"/>
      <c r="H23" s="1"/>
      <c r="I23" s="1"/>
    </row>
    <row r="24" spans="1:9" x14ac:dyDescent="0.45">
      <c r="A24" s="1"/>
      <c r="B24" s="1"/>
      <c r="C24" s="6" t="s">
        <v>9</v>
      </c>
      <c r="D24" s="62" t="s">
        <v>35</v>
      </c>
      <c r="E24" s="63"/>
      <c r="F24" s="63"/>
      <c r="G24" s="64"/>
      <c r="H24" s="1"/>
      <c r="I24" s="1"/>
    </row>
    <row r="25" spans="1:9" x14ac:dyDescent="0.45">
      <c r="A25" s="1"/>
      <c r="B25" s="1"/>
      <c r="C25" s="6" t="s">
        <v>50</v>
      </c>
      <c r="D25" s="67" t="s">
        <v>57</v>
      </c>
      <c r="E25" s="68"/>
      <c r="F25" s="68"/>
      <c r="G25" s="69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L0Art7JUb5NQY0DtJcWAzwREP9mk8XiC6zvIgLCA5Lw8vwAsc6oPGcz+FcZdUExYlpIRmwdDAbRHrc0WYiisnA==" saltValue="TnKS9J35fYBmy93xHNF8ow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89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4" t="s">
        <v>38</v>
      </c>
      <c r="C8" s="22"/>
      <c r="D8" s="22"/>
      <c r="E8" s="22"/>
      <c r="F8" s="55"/>
      <c r="G8" s="1"/>
    </row>
    <row r="9" spans="1:7" ht="17.25" customHeight="1" x14ac:dyDescent="0.45">
      <c r="A9" s="1"/>
      <c r="B9" s="23" t="s">
        <v>16</v>
      </c>
      <c r="C9" s="23" t="s">
        <v>11</v>
      </c>
      <c r="D9" s="24"/>
      <c r="E9" s="23" t="s">
        <v>28</v>
      </c>
      <c r="F9" s="53"/>
      <c r="G9" s="1"/>
    </row>
    <row r="10" spans="1:7" x14ac:dyDescent="0.4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54" t="s">
        <v>69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4" t="s">
        <v>110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xeNPFHX+96oNZCUAz8Qv7TnpCa2GOoWE1vu5PPGQNuTEY2Vc1WgU7I2g24hTu6ijXx1KFB3oGMHksHwNfBRq5A==" saltValue="dg+qjAz4VeD09E5usobQMA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51</v>
      </c>
      <c r="C8" s="89"/>
      <c r="D8" s="89"/>
      <c r="E8" s="89"/>
      <c r="F8" s="90"/>
      <c r="G8" s="1"/>
    </row>
    <row r="9" spans="1:7" x14ac:dyDescent="0.45">
      <c r="A9" s="1"/>
      <c r="B9" s="23" t="s">
        <v>16</v>
      </c>
      <c r="C9" s="23" t="s">
        <v>11</v>
      </c>
      <c r="D9" s="24"/>
      <c r="E9" s="23" t="s">
        <v>28</v>
      </c>
      <c r="F9" s="53"/>
      <c r="G9" s="1"/>
    </row>
    <row r="10" spans="1:7" x14ac:dyDescent="0.45">
      <c r="A10" s="1"/>
      <c r="B10" s="20" t="s">
        <v>153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45">
      <c r="A11" s="1"/>
      <c r="B11" s="54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45">
      <c r="A13" s="1"/>
      <c r="B13" s="54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52</v>
      </c>
      <c r="C15" s="89"/>
      <c r="D15" s="89"/>
      <c r="E15" s="89"/>
      <c r="F15" s="90"/>
      <c r="G15" s="1"/>
    </row>
    <row r="16" spans="1:7" x14ac:dyDescent="0.45">
      <c r="A16" s="1"/>
      <c r="B16" s="23" t="s">
        <v>16</v>
      </c>
      <c r="C16" s="23" t="s">
        <v>11</v>
      </c>
      <c r="D16" s="24"/>
      <c r="E16" s="23" t="s">
        <v>28</v>
      </c>
      <c r="F16" s="53"/>
      <c r="G16" s="1"/>
    </row>
    <row r="17" spans="1:7" x14ac:dyDescent="0.45">
      <c r="A17" s="1"/>
      <c r="B17" s="20" t="s">
        <v>153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45">
      <c r="A18" s="1"/>
      <c r="B18" s="54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45">
      <c r="A20" s="1"/>
      <c r="B20" s="54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8" t="s">
        <v>77</v>
      </c>
      <c r="C22" s="89"/>
      <c r="D22" s="89"/>
      <c r="E22" s="89"/>
      <c r="F22" s="90"/>
      <c r="G22" s="1"/>
    </row>
    <row r="23" spans="1:7" x14ac:dyDescent="0.45">
      <c r="A23" s="1"/>
      <c r="B23" s="23" t="s">
        <v>16</v>
      </c>
      <c r="C23" s="23" t="s">
        <v>11</v>
      </c>
      <c r="D23" s="24"/>
      <c r="E23" s="23" t="s">
        <v>28</v>
      </c>
      <c r="F23" s="53"/>
      <c r="G23" s="1"/>
    </row>
    <row r="24" spans="1:7" x14ac:dyDescent="0.45">
      <c r="A24" s="1"/>
      <c r="B24" s="20" t="s">
        <v>153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45">
      <c r="A25" s="1"/>
      <c r="B25" s="54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45">
      <c r="A27" s="1"/>
      <c r="B27" s="54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8" t="s">
        <v>112</v>
      </c>
      <c r="C29" s="89"/>
      <c r="D29" s="89"/>
      <c r="E29" s="89"/>
      <c r="F29" s="90"/>
      <c r="G29" s="1"/>
    </row>
    <row r="30" spans="1:7" x14ac:dyDescent="0.45">
      <c r="A30" s="1"/>
      <c r="B30" s="23" t="s">
        <v>16</v>
      </c>
      <c r="C30" s="23" t="s">
        <v>11</v>
      </c>
      <c r="D30" s="24"/>
      <c r="E30" s="23" t="s">
        <v>28</v>
      </c>
      <c r="F30" s="53"/>
      <c r="G30" s="1"/>
    </row>
    <row r="31" spans="1:7" x14ac:dyDescent="0.45">
      <c r="A31" s="1"/>
      <c r="B31" s="20" t="s">
        <v>153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45">
      <c r="A32" s="1"/>
      <c r="B32" s="54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45">
      <c r="A34" s="1"/>
      <c r="B34" s="54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IqrGseKuTpZUXJZg2yAtC0Cinpnt/OqRZULMvfvMtTYiTdqfovoYN7kZARAvRV8Fxo9NmjWNfYjv1siomQvu7w==" saltValue="ESiPUzpclRyQwWBM0NgudA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91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71</v>
      </c>
      <c r="C8" s="89"/>
      <c r="D8" s="89"/>
      <c r="E8" s="89"/>
      <c r="F8" s="90"/>
      <c r="G8" s="1"/>
    </row>
    <row r="9" spans="1:7" ht="15" customHeight="1" x14ac:dyDescent="0.45">
      <c r="A9" s="1"/>
      <c r="B9" s="52" t="s">
        <v>78</v>
      </c>
      <c r="C9" s="104" t="s">
        <v>11</v>
      </c>
      <c r="D9" s="105"/>
      <c r="E9" s="104" t="s">
        <v>28</v>
      </c>
      <c r="F9" s="105"/>
      <c r="G9" s="1"/>
    </row>
    <row r="10" spans="1:7" x14ac:dyDescent="0.4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L7Yi6q+cIIm9x/mgthXiMkitayPRwchLBvm571IGSPlGr70gmuqqOOthSQgrZ7KowKcHc4jv4dzA+QahW41olQ==" saltValue="EjxqQOwF2orn7nw3rHQbbw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92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48</v>
      </c>
      <c r="C8" s="89"/>
      <c r="D8" s="89"/>
      <c r="E8" s="89"/>
      <c r="F8" s="90"/>
      <c r="G8" s="1"/>
    </row>
    <row r="9" spans="1:7" ht="15" customHeight="1" x14ac:dyDescent="0.45">
      <c r="A9" s="1"/>
      <c r="B9" s="52" t="s">
        <v>17</v>
      </c>
      <c r="C9" s="52" t="s">
        <v>11</v>
      </c>
      <c r="D9" s="53"/>
      <c r="E9" s="52" t="s">
        <v>28</v>
      </c>
      <c r="F9" s="53"/>
      <c r="G9" s="1"/>
    </row>
    <row r="10" spans="1:7" x14ac:dyDescent="0.45">
      <c r="A10" s="1"/>
      <c r="B10" s="20" t="s">
        <v>136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54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4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8" t="s">
        <v>49</v>
      </c>
      <c r="C14" s="89"/>
      <c r="D14" s="89"/>
      <c r="E14" s="89"/>
      <c r="F14" s="90"/>
      <c r="G14" s="1"/>
    </row>
    <row r="15" spans="1:7" x14ac:dyDescent="0.45">
      <c r="A15" s="1"/>
      <c r="B15" s="52" t="s">
        <v>17</v>
      </c>
      <c r="C15" s="52" t="s">
        <v>11</v>
      </c>
      <c r="D15" s="53"/>
      <c r="E15" s="52" t="s">
        <v>28</v>
      </c>
      <c r="F15" s="53"/>
      <c r="G15" s="1"/>
    </row>
    <row r="16" spans="1:7" x14ac:dyDescent="0.45">
      <c r="A16" s="1"/>
      <c r="B16" s="20" t="s">
        <v>136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54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54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8" t="s">
        <v>73</v>
      </c>
      <c r="C20" s="89"/>
      <c r="D20" s="89"/>
      <c r="E20" s="89"/>
      <c r="F20" s="90"/>
      <c r="G20" s="1"/>
    </row>
    <row r="21" spans="1:7" x14ac:dyDescent="0.45">
      <c r="A21" s="1"/>
      <c r="B21" s="52" t="s">
        <v>17</v>
      </c>
      <c r="C21" s="52" t="s">
        <v>11</v>
      </c>
      <c r="D21" s="53"/>
      <c r="E21" s="52" t="s">
        <v>28</v>
      </c>
      <c r="F21" s="53"/>
      <c r="G21" s="1"/>
    </row>
    <row r="22" spans="1:7" x14ac:dyDescent="0.45">
      <c r="A22" s="1"/>
      <c r="B22" s="20" t="s">
        <v>136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54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54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8" t="s">
        <v>116</v>
      </c>
      <c r="C26" s="89"/>
      <c r="D26" s="89"/>
      <c r="E26" s="89"/>
      <c r="F26" s="90"/>
      <c r="G26" s="1"/>
    </row>
    <row r="27" spans="1:7" x14ac:dyDescent="0.45">
      <c r="A27" s="1"/>
      <c r="B27" s="52" t="s">
        <v>17</v>
      </c>
      <c r="C27" s="52" t="s">
        <v>11</v>
      </c>
      <c r="D27" s="53"/>
      <c r="E27" s="52" t="s">
        <v>28</v>
      </c>
      <c r="F27" s="53"/>
      <c r="G27" s="1"/>
    </row>
    <row r="28" spans="1:7" x14ac:dyDescent="0.45">
      <c r="A28" s="1"/>
      <c r="B28" s="20" t="s">
        <v>136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54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54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dKaj6QzZZqcDrZTARrE4w3NhKpzcKqoMnFpzxiLQAHWcb7+ZqzCbdski21OmLixJeP1kT+i34mymyVEXeaRb6g==" saltValue="T9bk71kE52N55bsejQFaaQ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50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6" t="s">
        <v>93</v>
      </c>
      <c r="C3" s="86"/>
      <c r="D3" s="1"/>
    </row>
    <row r="4" spans="1:4" ht="25.5" customHeight="1" x14ac:dyDescent="0.45">
      <c r="A4" s="1"/>
      <c r="B4" s="86"/>
      <c r="C4" s="86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54" t="s">
        <v>14</v>
      </c>
      <c r="C8" s="55"/>
      <c r="D8" s="1"/>
    </row>
    <row r="9" spans="1:4" x14ac:dyDescent="0.45">
      <c r="A9" s="1"/>
      <c r="B9" s="28" t="s">
        <v>127</v>
      </c>
      <c r="C9" s="21">
        <v>1.2699999999999999E-2</v>
      </c>
      <c r="D9" s="1"/>
    </row>
    <row r="10" spans="1:4" x14ac:dyDescent="0.45">
      <c r="A10" s="1"/>
      <c r="B10" s="28" t="s">
        <v>118</v>
      </c>
      <c r="C10" s="21">
        <v>1.7500000000000002E-2</v>
      </c>
      <c r="D10" s="1"/>
    </row>
    <row r="11" spans="1:4" x14ac:dyDescent="0.45">
      <c r="A11" s="1"/>
      <c r="B11" s="28" t="s">
        <v>22</v>
      </c>
      <c r="C11" s="21">
        <v>1.6899999999999998E-2</v>
      </c>
      <c r="D11" s="1"/>
    </row>
    <row r="12" spans="1:4" x14ac:dyDescent="0.45">
      <c r="A12" s="1"/>
      <c r="B12" s="28" t="s">
        <v>36</v>
      </c>
      <c r="C12" s="21">
        <v>1.9699999999999999E-2</v>
      </c>
      <c r="D12" s="1"/>
    </row>
    <row r="13" spans="1:4" x14ac:dyDescent="0.45">
      <c r="A13" s="1"/>
      <c r="B13" s="30" t="s">
        <v>74</v>
      </c>
      <c r="C13" s="31">
        <v>1.2200000000000001E-2</v>
      </c>
      <c r="D13" s="1"/>
    </row>
    <row r="14" spans="1:4" x14ac:dyDescent="0.45">
      <c r="A14" s="1"/>
      <c r="B14" s="30" t="s">
        <v>119</v>
      </c>
      <c r="C14" s="31">
        <v>3.3E-3</v>
      </c>
      <c r="D14" s="1"/>
    </row>
    <row r="15" spans="1:4" x14ac:dyDescent="0.45">
      <c r="A15" s="1"/>
      <c r="B15" s="54"/>
      <c r="C15" s="55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54" t="s">
        <v>54</v>
      </c>
      <c r="C18" s="55"/>
      <c r="D18" s="1"/>
    </row>
    <row r="19" spans="1:4" x14ac:dyDescent="0.45">
      <c r="A19" s="1"/>
      <c r="B19" s="28" t="s">
        <v>58</v>
      </c>
      <c r="C19" s="21">
        <v>1.7000000000000001E-2</v>
      </c>
      <c r="D19" s="1"/>
    </row>
    <row r="20" spans="1:4" x14ac:dyDescent="0.45">
      <c r="A20" s="1"/>
      <c r="B20" s="106"/>
      <c r="C20" s="107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</sheetData>
  <sheetProtection algorithmName="SHA-512" hashValue="0UX7BO7ezwNfIOf4IzUV/LVj4jXELp9UOTZ6D9QwGfKgHH9oFZfcmU5Bg+uSzSkOWY273HJN8ZapS+mHUTXtgg==" saltValue="WKKN4HHr4VOXq9tobAyf3w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98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13</v>
      </c>
      <c r="C8" s="40"/>
      <c r="D8" s="40"/>
      <c r="E8" s="40"/>
      <c r="F8" s="40"/>
      <c r="G8" s="1"/>
    </row>
    <row r="9" spans="1:7" x14ac:dyDescent="0.45">
      <c r="A9" s="1"/>
      <c r="B9" s="37" t="s">
        <v>24</v>
      </c>
      <c r="C9" s="37"/>
      <c r="D9" s="37"/>
      <c r="E9" s="7">
        <f>'Fane 3. Omkostninger i ØR2021'!E16</f>
        <v>5220556.8989496902</v>
      </c>
      <c r="F9" s="37" t="s">
        <v>3</v>
      </c>
      <c r="G9" s="1"/>
    </row>
    <row r="10" spans="1:7" ht="17.100000000000001" customHeight="1" x14ac:dyDescent="0.45">
      <c r="A10" s="1"/>
      <c r="B10" s="33" t="s">
        <v>121</v>
      </c>
      <c r="C10" s="37"/>
      <c r="D10" s="37"/>
      <c r="E10" s="7">
        <f>'Fane 3. Omkostninger i ØR2021'!E13*(1-'Fane 10. Nøgletal'!C19)*(1+'Fane 10. Nøgletal'!C13)</f>
        <v>0</v>
      </c>
      <c r="F10" s="37" t="s">
        <v>3</v>
      </c>
      <c r="G10" s="1"/>
    </row>
    <row r="11" spans="1:7" ht="17.100000000000001" customHeight="1" x14ac:dyDescent="0.45">
      <c r="A11" s="1"/>
      <c r="B11" s="29" t="s">
        <v>60</v>
      </c>
      <c r="C11" s="37"/>
      <c r="D11" s="37"/>
      <c r="E11" s="7">
        <f>'Fane 7.1. Varige tillæg'!C12+'Fane 7.1. Varige tillæg'!E12</f>
        <v>0</v>
      </c>
      <c r="F11" s="37" t="s">
        <v>3</v>
      </c>
      <c r="G11" s="1"/>
    </row>
    <row r="12" spans="1:7" ht="17.100000000000001" customHeight="1" x14ac:dyDescent="0.45">
      <c r="A12" s="1"/>
      <c r="B12" s="29" t="s">
        <v>62</v>
      </c>
      <c r="C12" s="37"/>
      <c r="D12" s="37"/>
      <c r="E12" s="8">
        <f>-('Fane 9. Bortfald'!C12+'Fane 9. Bortfald'!E12)</f>
        <v>0</v>
      </c>
      <c r="F12" s="37" t="s">
        <v>3</v>
      </c>
      <c r="G12" s="1"/>
    </row>
    <row r="13" spans="1:7" ht="17.100000000000001" customHeight="1" x14ac:dyDescent="0.45">
      <c r="A13" s="1"/>
      <c r="B13" s="29" t="s">
        <v>65</v>
      </c>
      <c r="C13" s="37"/>
      <c r="D13" s="37"/>
      <c r="E13" s="8">
        <f>'Fane 8. Tilknyttet virksomhed'!C12+'Fane 8. Tilknyttet virksomhed'!E12</f>
        <v>0</v>
      </c>
      <c r="F13" s="37" t="s">
        <v>3</v>
      </c>
      <c r="G13" s="1"/>
    </row>
    <row r="14" spans="1:7" ht="17.100000000000001" customHeight="1" x14ac:dyDescent="0.45">
      <c r="A14" s="1"/>
      <c r="B14" s="29" t="s">
        <v>18</v>
      </c>
      <c r="C14" s="37"/>
      <c r="D14" s="37"/>
      <c r="E14" s="8">
        <f>E9*'Fane 10. Nøgletal'!C13+SUM(E11:E13)*'Fane 10. Nøgletal'!C14</f>
        <v>63690.794167186221</v>
      </c>
      <c r="F14" s="37" t="s">
        <v>3</v>
      </c>
      <c r="G14" s="1"/>
    </row>
    <row r="15" spans="1:7" ht="17.100000000000001" customHeight="1" x14ac:dyDescent="0.45">
      <c r="A15" s="1"/>
      <c r="B15" s="29" t="s">
        <v>54</v>
      </c>
      <c r="C15" s="37"/>
      <c r="D15" s="37"/>
      <c r="E15" s="8">
        <f>-SUM(E9,E11:E14)*'Fane 10. Nøgletal'!C19</f>
        <v>-89832.210782986906</v>
      </c>
      <c r="F15" s="37" t="s">
        <v>3</v>
      </c>
      <c r="G15" s="1"/>
    </row>
    <row r="16" spans="1:7" ht="15" customHeight="1" x14ac:dyDescent="0.45">
      <c r="A16" s="1"/>
      <c r="B16" s="51" t="s">
        <v>20</v>
      </c>
      <c r="C16" s="39"/>
      <c r="D16" s="39"/>
      <c r="E16" s="9">
        <f>SUM(E9,E11:E15)</f>
        <v>5194415.4823338892</v>
      </c>
      <c r="F16" s="41" t="s">
        <v>3</v>
      </c>
      <c r="G16" s="1"/>
    </row>
    <row r="17" spans="1:7" ht="15" customHeight="1" x14ac:dyDescent="0.45">
      <c r="A17" s="1"/>
      <c r="B17" s="40" t="s">
        <v>12</v>
      </c>
      <c r="C17" s="40"/>
      <c r="D17" s="40"/>
      <c r="E17" s="40"/>
      <c r="F17" s="40"/>
      <c r="G17" s="1"/>
    </row>
    <row r="18" spans="1:7" ht="15" customHeight="1" x14ac:dyDescent="0.45">
      <c r="A18" s="1"/>
      <c r="B18" s="41" t="s">
        <v>12</v>
      </c>
      <c r="C18" s="41"/>
      <c r="D18" s="41"/>
      <c r="E18" s="9">
        <f>'Fane 4. Ikke-påvirkelige omk.'!C17</f>
        <v>1992333.5974216103</v>
      </c>
      <c r="F18" s="41" t="s">
        <v>3</v>
      </c>
      <c r="G18" s="1"/>
    </row>
    <row r="19" spans="1:7" ht="15" customHeight="1" x14ac:dyDescent="0.45">
      <c r="A19" s="1"/>
      <c r="B19" s="40" t="s">
        <v>42</v>
      </c>
      <c r="C19" s="40"/>
      <c r="D19" s="40"/>
      <c r="E19" s="40"/>
      <c r="F19" s="40"/>
      <c r="G19" s="1"/>
    </row>
    <row r="20" spans="1:7" ht="15" customHeight="1" x14ac:dyDescent="0.45">
      <c r="A20" s="1"/>
      <c r="B20" s="29" t="s">
        <v>39</v>
      </c>
      <c r="C20" s="37"/>
      <c r="D20" s="37"/>
      <c r="E20" s="8">
        <f>'Fane 7.2. Engangstillæg'!C13</f>
        <v>0</v>
      </c>
      <c r="F20" s="37" t="s">
        <v>3</v>
      </c>
      <c r="G20" s="1"/>
    </row>
    <row r="21" spans="1:7" x14ac:dyDescent="0.45">
      <c r="A21" s="1"/>
      <c r="B21" s="29" t="s">
        <v>40</v>
      </c>
      <c r="C21" s="37"/>
      <c r="D21" s="37"/>
      <c r="E21" s="8">
        <f>'Fane 7.2. Engangstillæg'!E13</f>
        <v>0</v>
      </c>
      <c r="F21" s="37" t="s">
        <v>3</v>
      </c>
      <c r="G21" s="1"/>
    </row>
    <row r="22" spans="1:7" ht="15" customHeight="1" x14ac:dyDescent="0.45">
      <c r="A22" s="1"/>
      <c r="B22" s="51" t="s">
        <v>43</v>
      </c>
      <c r="C22" s="39"/>
      <c r="D22" s="39"/>
      <c r="E22" s="9">
        <f>SUM(E20:E21)</f>
        <v>0</v>
      </c>
      <c r="F22" s="41" t="s">
        <v>3</v>
      </c>
      <c r="G22" s="1"/>
    </row>
    <row r="23" spans="1:7" x14ac:dyDescent="0.45">
      <c r="A23" s="1"/>
      <c r="B23" s="40" t="s">
        <v>85</v>
      </c>
      <c r="C23" s="40"/>
      <c r="D23" s="40"/>
      <c r="E23" s="40"/>
      <c r="F23" s="40"/>
      <c r="G23" s="1"/>
    </row>
    <row r="24" spans="1:7" x14ac:dyDescent="0.45">
      <c r="A24" s="1"/>
      <c r="B24" s="51" t="s">
        <v>31</v>
      </c>
      <c r="C24" s="39"/>
      <c r="D24" s="39"/>
      <c r="E24" s="9">
        <v>31058.493333333332</v>
      </c>
      <c r="F24" s="41" t="s">
        <v>3</v>
      </c>
      <c r="G24" s="1"/>
    </row>
    <row r="25" spans="1:7" x14ac:dyDescent="0.45">
      <c r="A25" s="1"/>
      <c r="B25" s="51" t="s">
        <v>86</v>
      </c>
      <c r="C25" s="39"/>
      <c r="D25" s="39"/>
      <c r="E25" s="9">
        <f>'Fane 5. Kontrol af ØR2020'!E29</f>
        <v>0</v>
      </c>
      <c r="F25" s="41" t="s">
        <v>3</v>
      </c>
      <c r="G25" s="1"/>
    </row>
    <row r="26" spans="1:7" x14ac:dyDescent="0.45">
      <c r="A26" s="1"/>
      <c r="B26" s="40" t="s">
        <v>150</v>
      </c>
      <c r="C26" s="40"/>
      <c r="D26" s="40"/>
      <c r="E26" s="40"/>
      <c r="F26" s="40"/>
      <c r="G26" s="1"/>
    </row>
    <row r="27" spans="1:7" x14ac:dyDescent="0.45">
      <c r="A27" s="1"/>
      <c r="B27" s="41" t="s">
        <v>151</v>
      </c>
      <c r="C27" s="41"/>
      <c r="D27" s="41"/>
      <c r="E27" s="9">
        <v>0</v>
      </c>
      <c r="F27" s="41" t="s">
        <v>3</v>
      </c>
      <c r="G27" s="1"/>
    </row>
    <row r="28" spans="1:7" x14ac:dyDescent="0.45">
      <c r="A28" s="1"/>
      <c r="B28" s="40" t="s">
        <v>26</v>
      </c>
      <c r="C28" s="40"/>
      <c r="D28" s="40"/>
      <c r="E28" s="10">
        <f>SUM(E16,E18,E22,E24,E25,E27)</f>
        <v>7217807.5730888331</v>
      </c>
      <c r="F28" s="11" t="s">
        <v>3</v>
      </c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O1f8w8GgB1KxuVTDbj7nPQYFhmgxhY6dtErwpVZkyDEL8Kzk1XZdzZy9Rc5WCXy0vbI8OhaOHIZ9wemwByxWVQ==" saltValue="byOBmQWDI4mtInAN76RMvw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7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101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37" t="s">
        <v>66</v>
      </c>
      <c r="C8" s="37"/>
      <c r="D8" s="37"/>
      <c r="E8" s="7">
        <f>'Fane 2.1. Økonomisk ramme 2022'!E16</f>
        <v>5194415.4823338892</v>
      </c>
      <c r="F8" s="37" t="s">
        <v>3</v>
      </c>
      <c r="G8" s="1"/>
    </row>
    <row r="9" spans="1:7" ht="15" customHeight="1" x14ac:dyDescent="0.45">
      <c r="A9" s="1"/>
      <c r="B9" s="29" t="s">
        <v>62</v>
      </c>
      <c r="C9" s="37"/>
      <c r="D9" s="37"/>
      <c r="E9" s="7">
        <f>-('Fane 9. Bortfald'!C18+'Fane 9. Bortfald'!E18)</f>
        <v>0</v>
      </c>
      <c r="F9" s="37" t="s">
        <v>3</v>
      </c>
      <c r="G9" s="1"/>
    </row>
    <row r="10" spans="1:7" ht="15" customHeight="1" x14ac:dyDescent="0.45">
      <c r="A10" s="1"/>
      <c r="B10" s="38" t="s">
        <v>18</v>
      </c>
      <c r="C10" s="37"/>
      <c r="D10" s="37"/>
      <c r="E10" s="8">
        <f>SUM(E8:E9)*'Fane 10. Nøgletal'!C14</f>
        <v>17141.571091701833</v>
      </c>
      <c r="F10" s="37" t="s">
        <v>3</v>
      </c>
      <c r="G10" s="1"/>
    </row>
    <row r="11" spans="1:7" ht="15" customHeight="1" x14ac:dyDescent="0.45">
      <c r="A11" s="1"/>
      <c r="B11" s="38" t="s">
        <v>54</v>
      </c>
      <c r="C11" s="37"/>
      <c r="D11" s="37"/>
      <c r="E11" s="8">
        <f>-SUM(E8:E10)*'Fane 10. Nøgletal'!C19</f>
        <v>-88596.469908235056</v>
      </c>
      <c r="F11" s="37" t="s">
        <v>3</v>
      </c>
      <c r="G11" s="1"/>
    </row>
    <row r="12" spans="1:7" ht="15" customHeight="1" x14ac:dyDescent="0.45">
      <c r="A12" s="1"/>
      <c r="B12" s="39" t="s">
        <v>20</v>
      </c>
      <c r="C12" s="39"/>
      <c r="D12" s="39"/>
      <c r="E12" s="9">
        <f>SUM(E8:E11)</f>
        <v>5122960.5835173568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omk.'!C17*(1+'Fane 10. Nøgletal'!C14)</f>
        <v>1998908.2982931018</v>
      </c>
      <c r="F14" s="41" t="s">
        <v>3</v>
      </c>
      <c r="G14" s="1"/>
    </row>
    <row r="15" spans="1:7" ht="15" customHeight="1" x14ac:dyDescent="0.4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9" t="s">
        <v>39</v>
      </c>
      <c r="C16" s="37"/>
      <c r="D16" s="37"/>
      <c r="E16" s="8">
        <f>'Fane 7.2. Engangstillæg'!C20</f>
        <v>0</v>
      </c>
      <c r="F16" s="37" t="s">
        <v>3</v>
      </c>
      <c r="G16" s="1"/>
    </row>
    <row r="17" spans="1:7" ht="15" customHeight="1" x14ac:dyDescent="0.45">
      <c r="A17" s="1"/>
      <c r="B17" s="29" t="s">
        <v>40</v>
      </c>
      <c r="C17" s="37"/>
      <c r="D17" s="37"/>
      <c r="E17" s="8">
        <f>'Fane 7.2. Engangstillæg'!E20</f>
        <v>0</v>
      </c>
      <c r="F17" s="37" t="s">
        <v>3</v>
      </c>
      <c r="G17" s="1"/>
    </row>
    <row r="18" spans="1:7" ht="15" customHeight="1" x14ac:dyDescent="0.45">
      <c r="A18" s="1"/>
      <c r="B18" s="51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x14ac:dyDescent="0.45">
      <c r="A19" s="1"/>
      <c r="B19" s="40" t="s">
        <v>85</v>
      </c>
      <c r="C19" s="40"/>
      <c r="D19" s="40"/>
      <c r="E19" s="40"/>
      <c r="F19" s="40"/>
      <c r="G19" s="1"/>
    </row>
    <row r="20" spans="1:7" x14ac:dyDescent="0.45">
      <c r="A20" s="1"/>
      <c r="B20" s="41" t="s">
        <v>86</v>
      </c>
      <c r="C20" s="41"/>
      <c r="D20" s="41"/>
      <c r="E20" s="9">
        <f>'Fane 5. Kontrol af ØR2020'!E35</f>
        <v>0</v>
      </c>
      <c r="F20" s="41" t="s">
        <v>3</v>
      </c>
      <c r="G20" s="1"/>
    </row>
    <row r="21" spans="1:7" x14ac:dyDescent="0.45">
      <c r="A21" s="1"/>
      <c r="B21" s="40" t="s">
        <v>47</v>
      </c>
      <c r="C21" s="40"/>
      <c r="D21" s="40"/>
      <c r="E21" s="10">
        <f>SUM(E12,E14,E18,E20)</f>
        <v>7121868.8818104584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</sheetData>
  <sheetProtection algorithmName="SHA-512" hashValue="dwPJf8jiB9jy1TDrqIuirMXbYiHBSIkUQQHoBPAYce00m8jllnDGMZ+QW8PNwrsuabtr/bzLTqcMcn0eSdykNg==" saltValue="NBiiNUcpWvaBHQil80zlwQ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37" t="s">
        <v>67</v>
      </c>
      <c r="C8" s="37"/>
      <c r="D8" s="37"/>
      <c r="E8" s="7">
        <f>'Fane 2.2. Økonomisk ramme 2023'!E12</f>
        <v>5122960.5835173568</v>
      </c>
      <c r="F8" s="37" t="s">
        <v>3</v>
      </c>
      <c r="G8" s="1"/>
    </row>
    <row r="9" spans="1:7" ht="15" customHeight="1" x14ac:dyDescent="0.45">
      <c r="A9" s="1"/>
      <c r="B9" s="37" t="s">
        <v>62</v>
      </c>
      <c r="C9" s="37"/>
      <c r="D9" s="37"/>
      <c r="E9" s="7">
        <f>-('Fane 9. Bortfald'!C24+'Fane 9. Bortfald'!E24)</f>
        <v>0</v>
      </c>
      <c r="F9" s="37" t="s">
        <v>3</v>
      </c>
      <c r="G9" s="1"/>
    </row>
    <row r="10" spans="1:7" ht="15" customHeight="1" x14ac:dyDescent="0.45">
      <c r="A10" s="1"/>
      <c r="B10" s="38" t="s">
        <v>18</v>
      </c>
      <c r="C10" s="37"/>
      <c r="D10" s="37"/>
      <c r="E10" s="8">
        <f>SUM(E8:E9)*'Fane 10. Nøgletal'!C14</f>
        <v>16905.769925607277</v>
      </c>
      <c r="F10" s="37" t="s">
        <v>3</v>
      </c>
      <c r="G10" s="1"/>
    </row>
    <row r="11" spans="1:7" ht="15" customHeight="1" x14ac:dyDescent="0.45">
      <c r="A11" s="1"/>
      <c r="B11" s="38" t="s">
        <v>54</v>
      </c>
      <c r="C11" s="37"/>
      <c r="D11" s="37"/>
      <c r="E11" s="8">
        <f>-SUM(E8:E10)*'Fane 10. Nøgletal'!C19</f>
        <v>-87377.728008530394</v>
      </c>
      <c r="F11" s="37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5052488.625434434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omk.'!C17*(1+'Fane 10. Nøgletal'!C14)^2</f>
        <v>2005504.695677469</v>
      </c>
      <c r="F14" s="41" t="s">
        <v>3</v>
      </c>
      <c r="G14" s="1"/>
    </row>
    <row r="15" spans="1:7" ht="15" customHeight="1" x14ac:dyDescent="0.4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9" t="s">
        <v>39</v>
      </c>
      <c r="C16" s="37"/>
      <c r="D16" s="37"/>
      <c r="E16" s="8">
        <f>'Fane 7.2. Engangstillæg'!C27</f>
        <v>0</v>
      </c>
      <c r="F16" s="37" t="s">
        <v>3</v>
      </c>
      <c r="G16" s="1"/>
    </row>
    <row r="17" spans="1:7" ht="15" customHeight="1" x14ac:dyDescent="0.45">
      <c r="A17" s="1"/>
      <c r="B17" s="29" t="s">
        <v>40</v>
      </c>
      <c r="C17" s="37"/>
      <c r="D17" s="37"/>
      <c r="E17" s="8">
        <f>'Fane 7.2. Engangstillæg'!E27</f>
        <v>0</v>
      </c>
      <c r="F17" s="37" t="s">
        <v>3</v>
      </c>
      <c r="G17" s="1"/>
    </row>
    <row r="18" spans="1:7" ht="15" customHeight="1" x14ac:dyDescent="0.45">
      <c r="A18" s="1"/>
      <c r="B18" s="51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45">
      <c r="A20" s="1"/>
      <c r="B20" s="41" t="s">
        <v>86</v>
      </c>
      <c r="C20" s="41"/>
      <c r="D20" s="41"/>
      <c r="E20" s="9">
        <f>'Fane 5. Kontrol af ØR2020'!E35</f>
        <v>0</v>
      </c>
      <c r="F20" s="41" t="s">
        <v>3</v>
      </c>
      <c r="G20" s="1"/>
    </row>
    <row r="21" spans="1:7" x14ac:dyDescent="0.45">
      <c r="A21" s="1"/>
      <c r="B21" s="40" t="s">
        <v>68</v>
      </c>
      <c r="C21" s="40"/>
      <c r="D21" s="40"/>
      <c r="E21" s="10">
        <f>SUM(E12,E14,E18,E20)</f>
        <v>7057993.3211119026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</sheetData>
  <sheetProtection algorithmName="SHA-512" hashValue="x5AwuQypkzmueKb7FmUhGUakI+DH73l0yztc5/ciK7vICgC5r3oyePiCtoYnJW65W1L3t+y8RiBfXUJWYnK/NA==" saltValue="XedEOYQTWkHb3vAm3bQOMw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102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37" t="s">
        <v>103</v>
      </c>
      <c r="C8" s="37"/>
      <c r="D8" s="37"/>
      <c r="E8" s="7">
        <f>'Fane 2.3. Økonomisk ramme 2024'!E12</f>
        <v>5052488.625434434</v>
      </c>
      <c r="F8" s="37" t="s">
        <v>3</v>
      </c>
      <c r="G8" s="1"/>
    </row>
    <row r="9" spans="1:7" ht="15" customHeight="1" x14ac:dyDescent="0.45">
      <c r="A9" s="1"/>
      <c r="B9" s="37" t="s">
        <v>62</v>
      </c>
      <c r="C9" s="37"/>
      <c r="D9" s="37"/>
      <c r="E9" s="7">
        <f>-('Fane 9. Bortfald'!C30+'Fane 9. Bortfald'!E30)</f>
        <v>0</v>
      </c>
      <c r="F9" s="37" t="s">
        <v>3</v>
      </c>
      <c r="G9" s="1"/>
    </row>
    <row r="10" spans="1:7" ht="15" customHeight="1" x14ac:dyDescent="0.45">
      <c r="A10" s="1"/>
      <c r="B10" s="38" t="s">
        <v>18</v>
      </c>
      <c r="C10" s="37"/>
      <c r="D10" s="37"/>
      <c r="E10" s="8">
        <f>SUM(E8:E9)*'Fane 10. Nøgletal'!C14</f>
        <v>16673.212463933633</v>
      </c>
      <c r="F10" s="37" t="s">
        <v>3</v>
      </c>
      <c r="G10" s="1"/>
    </row>
    <row r="11" spans="1:7" ht="15" customHeight="1" x14ac:dyDescent="0.45">
      <c r="A11" s="1"/>
      <c r="B11" s="38" t="s">
        <v>54</v>
      </c>
      <c r="C11" s="37"/>
      <c r="D11" s="37"/>
      <c r="E11" s="8">
        <f>-SUM(E8:E10)*'Fane 10. Nøgletal'!C19</f>
        <v>-86175.751244272265</v>
      </c>
      <c r="F11" s="37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4982986.0866540959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omk.'!C17*(1+'Fane 10. Nøgletal'!C14)^3</f>
        <v>2012122.8611732048</v>
      </c>
      <c r="F14" s="41" t="s">
        <v>3</v>
      </c>
      <c r="G14" s="1"/>
    </row>
    <row r="15" spans="1:7" ht="15" customHeight="1" x14ac:dyDescent="0.4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9" t="s">
        <v>39</v>
      </c>
      <c r="C16" s="37"/>
      <c r="D16" s="37"/>
      <c r="E16" s="8">
        <f>'Fane 7.2. Engangstillæg'!C34</f>
        <v>0</v>
      </c>
      <c r="F16" s="37" t="s">
        <v>3</v>
      </c>
      <c r="G16" s="1"/>
    </row>
    <row r="17" spans="1:7" ht="15" customHeight="1" x14ac:dyDescent="0.45">
      <c r="A17" s="1"/>
      <c r="B17" s="29" t="s">
        <v>40</v>
      </c>
      <c r="C17" s="37"/>
      <c r="D17" s="37"/>
      <c r="E17" s="8">
        <f>'Fane 7.2. Engangstillæg'!E34</f>
        <v>0</v>
      </c>
      <c r="F17" s="37" t="s">
        <v>3</v>
      </c>
      <c r="G17" s="1"/>
    </row>
    <row r="18" spans="1:7" ht="15" customHeight="1" x14ac:dyDescent="0.45">
      <c r="A18" s="1"/>
      <c r="B18" s="51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45">
      <c r="A20" s="1"/>
      <c r="B20" s="41" t="s">
        <v>86</v>
      </c>
      <c r="C20" s="41"/>
      <c r="D20" s="41"/>
      <c r="E20" s="9">
        <f>'Fane 5. Kontrol af ØR2020'!E35</f>
        <v>0</v>
      </c>
      <c r="F20" s="41" t="s">
        <v>3</v>
      </c>
      <c r="G20" s="1"/>
    </row>
    <row r="21" spans="1:7" x14ac:dyDescent="0.45">
      <c r="A21" s="1"/>
      <c r="B21" s="40" t="s">
        <v>104</v>
      </c>
      <c r="C21" s="40"/>
      <c r="D21" s="40"/>
      <c r="E21" s="10">
        <f>SUM(E12,E14,E18,E20)</f>
        <v>6995108.947827301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</sheetData>
  <sheetProtection algorithmName="SHA-512" hashValue="72TCyDTZ6SDDqmIPxlh2kWEdPzUba4st1KqI7HywARsOyk4KW6w0X2q1nR1mZk8ZBN7hu7VnUiUmfXZapbnIyA==" saltValue="KIHpFKBgc2737EnNcteC3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105</v>
      </c>
      <c r="C3" s="86"/>
      <c r="D3" s="86"/>
      <c r="E3" s="86"/>
      <c r="F3" s="86"/>
      <c r="G3" s="1"/>
    </row>
    <row r="4" spans="1:7" ht="29.2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126</v>
      </c>
      <c r="C8" s="40"/>
      <c r="D8" s="40"/>
      <c r="E8" s="40"/>
      <c r="F8" s="40"/>
      <c r="G8" s="1"/>
    </row>
    <row r="9" spans="1:7" x14ac:dyDescent="0.45">
      <c r="A9" s="1"/>
      <c r="B9" s="87" t="s">
        <v>23</v>
      </c>
      <c r="C9" s="87"/>
      <c r="D9" s="87"/>
      <c r="E9" s="7">
        <v>5247086.4125416763</v>
      </c>
      <c r="F9" s="37" t="s">
        <v>3</v>
      </c>
      <c r="G9" s="1"/>
    </row>
    <row r="10" spans="1:7" x14ac:dyDescent="0.45">
      <c r="A10" s="1"/>
      <c r="B10" s="76" t="s">
        <v>128</v>
      </c>
      <c r="C10" s="76"/>
      <c r="D10" s="76"/>
      <c r="E10" s="7">
        <v>-256.53767658632785</v>
      </c>
      <c r="F10" s="37" t="s">
        <v>3</v>
      </c>
      <c r="G10" s="1"/>
    </row>
    <row r="11" spans="1:7" x14ac:dyDescent="0.45">
      <c r="A11" s="1"/>
      <c r="B11" s="76" t="s">
        <v>60</v>
      </c>
      <c r="C11" s="76"/>
      <c r="D11" s="76"/>
      <c r="E11" s="7">
        <v>0</v>
      </c>
      <c r="F11" s="37" t="s">
        <v>3</v>
      </c>
      <c r="G11" s="1"/>
    </row>
    <row r="12" spans="1:7" x14ac:dyDescent="0.45">
      <c r="A12" s="1"/>
      <c r="B12" s="76" t="s">
        <v>65</v>
      </c>
      <c r="C12" s="76"/>
      <c r="D12" s="76"/>
      <c r="E12" s="7">
        <v>0</v>
      </c>
      <c r="F12" s="37" t="s">
        <v>3</v>
      </c>
      <c r="G12" s="1"/>
    </row>
    <row r="13" spans="1:7" x14ac:dyDescent="0.45">
      <c r="A13" s="1"/>
      <c r="B13" s="76" t="s">
        <v>61</v>
      </c>
      <c r="C13" s="76"/>
      <c r="D13" s="76"/>
      <c r="E13" s="8">
        <v>0</v>
      </c>
      <c r="F13" s="37" t="s">
        <v>3</v>
      </c>
      <c r="G13" s="1"/>
    </row>
    <row r="14" spans="1:7" x14ac:dyDescent="0.45">
      <c r="A14" s="1"/>
      <c r="B14" s="76" t="s">
        <v>18</v>
      </c>
      <c r="C14" s="76"/>
      <c r="D14" s="76"/>
      <c r="E14" s="8">
        <f>SUM(E9:E13)*'Fane 10. Nøgletal'!C13</f>
        <v>64011.3244733541</v>
      </c>
      <c r="F14" s="37" t="s">
        <v>3</v>
      </c>
      <c r="G14" s="1"/>
    </row>
    <row r="15" spans="1:7" x14ac:dyDescent="0.45">
      <c r="A15" s="1"/>
      <c r="B15" s="76" t="s">
        <v>54</v>
      </c>
      <c r="C15" s="76"/>
      <c r="D15" s="76"/>
      <c r="E15" s="8">
        <f>-SUM(E9:E14)*'Fane 10. Nøgletal'!C19</f>
        <v>-90284.300388753545</v>
      </c>
      <c r="F15" s="37" t="s">
        <v>3</v>
      </c>
      <c r="G15" s="1"/>
    </row>
    <row r="16" spans="1:7" x14ac:dyDescent="0.45">
      <c r="A16" s="1"/>
      <c r="B16" s="77" t="s">
        <v>20</v>
      </c>
      <c r="C16" s="77"/>
      <c r="D16" s="77"/>
      <c r="E16" s="9">
        <f>SUM(E9:E15)</f>
        <v>5220556.8989496902</v>
      </c>
      <c r="F16" s="41" t="s">
        <v>3</v>
      </c>
      <c r="G16" s="1"/>
    </row>
    <row r="17" spans="1:7" x14ac:dyDescent="0.45">
      <c r="A17" s="1"/>
      <c r="B17" s="78" t="s">
        <v>12</v>
      </c>
      <c r="C17" s="78"/>
      <c r="D17" s="78"/>
      <c r="E17" s="40"/>
      <c r="F17" s="40"/>
      <c r="G17" s="1"/>
    </row>
    <row r="18" spans="1:7" x14ac:dyDescent="0.45">
      <c r="A18" s="1"/>
      <c r="B18" s="79" t="s">
        <v>12</v>
      </c>
      <c r="C18" s="79"/>
      <c r="D18" s="79"/>
      <c r="E18" s="9">
        <v>1858006.0022050801</v>
      </c>
      <c r="F18" s="41" t="s">
        <v>3</v>
      </c>
      <c r="G18" s="1"/>
    </row>
    <row r="19" spans="1:7" ht="15.4" customHeight="1" x14ac:dyDescent="0.45">
      <c r="A19" s="1"/>
      <c r="B19" s="40" t="s">
        <v>42</v>
      </c>
      <c r="C19" s="40"/>
      <c r="D19" s="40"/>
      <c r="E19" s="40"/>
      <c r="F19" s="40"/>
      <c r="G19" s="1"/>
    </row>
    <row r="20" spans="1:7" ht="15.75" customHeight="1" x14ac:dyDescent="0.45">
      <c r="A20" s="1"/>
      <c r="B20" s="80" t="s">
        <v>39</v>
      </c>
      <c r="C20" s="81"/>
      <c r="D20" s="82"/>
      <c r="E20" s="35">
        <v>0</v>
      </c>
      <c r="F20" s="32" t="s">
        <v>3</v>
      </c>
      <c r="G20" s="1"/>
    </row>
    <row r="21" spans="1:7" x14ac:dyDescent="0.45">
      <c r="A21" s="1"/>
      <c r="B21" s="80" t="s">
        <v>40</v>
      </c>
      <c r="C21" s="81"/>
      <c r="D21" s="82"/>
      <c r="E21" s="35">
        <v>0</v>
      </c>
      <c r="F21" s="32" t="s">
        <v>3</v>
      </c>
      <c r="G21" s="1"/>
    </row>
    <row r="22" spans="1:7" x14ac:dyDescent="0.45">
      <c r="A22" s="1"/>
      <c r="B22" s="83" t="s">
        <v>43</v>
      </c>
      <c r="C22" s="84"/>
      <c r="D22" s="85"/>
      <c r="E22" s="9">
        <v>0</v>
      </c>
      <c r="F22" s="9" t="s">
        <v>3</v>
      </c>
      <c r="G22" s="1"/>
    </row>
    <row r="23" spans="1:7" ht="15.75" customHeight="1" x14ac:dyDescent="0.45">
      <c r="A23" s="1"/>
      <c r="B23" s="40" t="s">
        <v>85</v>
      </c>
      <c r="C23" s="40"/>
      <c r="D23" s="40"/>
      <c r="E23" s="40"/>
      <c r="F23" s="40"/>
      <c r="G23" s="1"/>
    </row>
    <row r="24" spans="1:7" x14ac:dyDescent="0.45">
      <c r="A24" s="1"/>
      <c r="B24" s="51" t="s">
        <v>31</v>
      </c>
      <c r="C24" s="39"/>
      <c r="D24" s="39"/>
      <c r="E24" s="9">
        <v>31058.493333333332</v>
      </c>
      <c r="F24" s="41" t="s">
        <v>3</v>
      </c>
      <c r="G24" s="1"/>
    </row>
    <row r="25" spans="1:7" x14ac:dyDescent="0.45">
      <c r="A25" s="1"/>
      <c r="B25" s="51" t="s">
        <v>86</v>
      </c>
      <c r="C25" s="39"/>
      <c r="D25" s="39"/>
      <c r="E25" s="9">
        <v>0</v>
      </c>
      <c r="F25" s="41" t="s">
        <v>3</v>
      </c>
      <c r="G25" s="1"/>
    </row>
    <row r="26" spans="1:7" ht="15" customHeight="1" x14ac:dyDescent="0.45">
      <c r="A26" s="1"/>
      <c r="B26" s="40" t="s">
        <v>25</v>
      </c>
      <c r="C26" s="40"/>
      <c r="D26" s="40"/>
      <c r="E26" s="10">
        <f>E16+E18+E22+E24+E25</f>
        <v>7109621.3944881037</v>
      </c>
      <c r="F26" s="11" t="s">
        <v>3</v>
      </c>
      <c r="G26" s="1"/>
    </row>
    <row r="27" spans="1:7" ht="27" customHeight="1" x14ac:dyDescent="0.45">
      <c r="A27" s="1"/>
      <c r="B27" s="75" t="s">
        <v>120</v>
      </c>
      <c r="C27" s="75"/>
      <c r="D27" s="75"/>
      <c r="E27" s="75"/>
      <c r="F27" s="75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B54" s="1"/>
      <c r="C54" s="1"/>
      <c r="D54" s="1"/>
      <c r="E54" s="1"/>
      <c r="F54" s="1"/>
    </row>
  </sheetData>
  <sheetProtection algorithmName="SHA-512" hashValue="IXY6ef4QjTf7bUD7+vCtBoI71TaicV1iFwMyJVaicJLUrw5joJAqc8B/7LblVN/su0N2QGnBoMVmpeuoZ11szw==" saltValue="9Vv2fM5FjiQX+09MTcQeuA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3:F4"/>
    <mergeCell ref="B9:D9"/>
    <mergeCell ref="B11:D11"/>
    <mergeCell ref="B13:D13"/>
    <mergeCell ref="B14:D14"/>
    <mergeCell ref="B10:D10"/>
    <mergeCell ref="B12:D12"/>
    <mergeCell ref="B27:F27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53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8" t="s">
        <v>107</v>
      </c>
      <c r="C8" s="89"/>
      <c r="D8" s="90"/>
      <c r="E8" s="1"/>
      <c r="F8" s="1"/>
    </row>
    <row r="9" spans="1:6" ht="15" customHeight="1" x14ac:dyDescent="0.45">
      <c r="A9" s="1"/>
      <c r="B9" s="17" t="s">
        <v>29</v>
      </c>
      <c r="C9" s="41" t="s">
        <v>106</v>
      </c>
      <c r="D9" s="41"/>
      <c r="E9" s="1"/>
      <c r="F9" s="1"/>
    </row>
    <row r="10" spans="1:6" ht="15" customHeight="1" x14ac:dyDescent="0.45">
      <c r="A10" s="1"/>
      <c r="B10" s="28" t="s">
        <v>130</v>
      </c>
      <c r="C10" s="8">
        <v>1870012</v>
      </c>
      <c r="D10" s="12" t="s">
        <v>3</v>
      </c>
      <c r="E10" s="1"/>
      <c r="F10" s="1"/>
    </row>
    <row r="11" spans="1:6" ht="15" customHeight="1" x14ac:dyDescent="0.45">
      <c r="A11" s="1"/>
      <c r="B11" s="28" t="s">
        <v>131</v>
      </c>
      <c r="C11" s="8">
        <v>48862</v>
      </c>
      <c r="D11" s="12" t="s">
        <v>3</v>
      </c>
      <c r="E11" s="1"/>
      <c r="F11" s="1"/>
    </row>
    <row r="12" spans="1:6" ht="15" customHeight="1" x14ac:dyDescent="0.45">
      <c r="A12" s="1"/>
      <c r="B12" s="28" t="s">
        <v>132</v>
      </c>
      <c r="C12" s="8">
        <v>5848</v>
      </c>
      <c r="D12" s="12" t="s">
        <v>3</v>
      </c>
      <c r="E12" s="1"/>
      <c r="F12" s="1"/>
    </row>
    <row r="13" spans="1:6" x14ac:dyDescent="0.45">
      <c r="A13" s="1"/>
      <c r="B13" s="28" t="s">
        <v>133</v>
      </c>
      <c r="C13" s="8">
        <v>4721</v>
      </c>
      <c r="D13" s="12" t="s">
        <v>3</v>
      </c>
      <c r="E13" s="1"/>
      <c r="F13" s="1"/>
    </row>
    <row r="14" spans="1:6" x14ac:dyDescent="0.45">
      <c r="A14" s="1"/>
      <c r="B14" s="28" t="s">
        <v>134</v>
      </c>
      <c r="C14" s="8">
        <v>48862</v>
      </c>
      <c r="D14" s="12" t="s">
        <v>3</v>
      </c>
      <c r="E14" s="1"/>
      <c r="F14" s="1"/>
    </row>
    <row r="15" spans="1:6" x14ac:dyDescent="0.45">
      <c r="A15" s="1"/>
      <c r="B15" s="28" t="s">
        <v>135</v>
      </c>
      <c r="C15" s="8">
        <v>944</v>
      </c>
      <c r="D15" s="12" t="s">
        <v>3</v>
      </c>
      <c r="E15" s="1"/>
      <c r="F15" s="1"/>
    </row>
    <row r="16" spans="1:6" x14ac:dyDescent="0.45">
      <c r="A16" s="1"/>
      <c r="B16" s="54" t="s">
        <v>108</v>
      </c>
      <c r="C16" s="10">
        <f>SUM(C10:C15)</f>
        <v>1979249</v>
      </c>
      <c r="D16" s="11" t="s">
        <v>3</v>
      </c>
      <c r="E16" s="1"/>
      <c r="F16" s="1"/>
    </row>
    <row r="17" spans="1:6" x14ac:dyDescent="0.45">
      <c r="A17" s="1"/>
      <c r="B17" s="54" t="s">
        <v>109</v>
      </c>
      <c r="C17" s="10">
        <f>C16*(1+'Fane 10. Nøgletal'!C14)^2</f>
        <v>1992333.5974216103</v>
      </c>
      <c r="D17" s="11" t="s">
        <v>3</v>
      </c>
      <c r="E17" s="1"/>
      <c r="F17" s="1"/>
    </row>
    <row r="18" spans="1:6" x14ac:dyDescent="0.45">
      <c r="A18" s="1"/>
      <c r="B18" s="14"/>
      <c r="C18" s="13"/>
      <c r="D18" s="13"/>
      <c r="E18" s="1"/>
      <c r="F18" s="1"/>
    </row>
    <row r="19" spans="1:6" x14ac:dyDescent="0.45">
      <c r="A19" s="1"/>
      <c r="B19" s="14"/>
      <c r="C19" s="13"/>
      <c r="D19" s="13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  <row r="53" spans="1:6" x14ac:dyDescent="0.45">
      <c r="A53" s="1"/>
      <c r="B53" s="1"/>
      <c r="C53" s="1"/>
      <c r="D53" s="1"/>
      <c r="E53" s="1"/>
      <c r="F53" s="1"/>
    </row>
  </sheetData>
  <sheetProtection algorithmName="SHA-512" hashValue="RhlfwIEWLmkSKUr5653YRQRUTmghOyLOXLC+wirnQ7dHblPHn9HC8ahVa0rd8SS+cFNtPcPC3gHPP7a7Pt+ahA==" saltValue="OTXjRVLnUnimgfjvOE0eJg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6" t="s">
        <v>154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ht="15" customHeight="1" x14ac:dyDescent="0.45">
      <c r="A5" s="1"/>
      <c r="B5" s="36"/>
      <c r="C5" s="36"/>
      <c r="D5" s="36"/>
      <c r="E5" s="36"/>
      <c r="F5" s="36"/>
      <c r="G5" s="1"/>
    </row>
    <row r="6" spans="1:7" ht="15" customHeight="1" x14ac:dyDescent="0.45">
      <c r="A6" s="1"/>
      <c r="B6" s="36"/>
      <c r="C6" s="36"/>
      <c r="D6" s="36"/>
      <c r="E6" s="36"/>
      <c r="F6" s="36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137</v>
      </c>
      <c r="C8" s="89"/>
      <c r="D8" s="89"/>
      <c r="E8" s="89"/>
      <c r="F8" s="90"/>
      <c r="G8" s="1"/>
    </row>
    <row r="9" spans="1:7" x14ac:dyDescent="0.45">
      <c r="A9" s="1"/>
      <c r="B9" s="98" t="s">
        <v>138</v>
      </c>
      <c r="C9" s="99"/>
      <c r="D9" s="100"/>
      <c r="E9" s="8">
        <v>-45429.981147178449</v>
      </c>
      <c r="F9" s="12" t="s">
        <v>3</v>
      </c>
      <c r="G9" s="1"/>
    </row>
    <row r="10" spans="1:7" x14ac:dyDescent="0.45">
      <c r="A10" s="1"/>
      <c r="B10" s="98" t="s">
        <v>139</v>
      </c>
      <c r="C10" s="99"/>
      <c r="D10" s="100"/>
      <c r="E10" s="8">
        <v>225469.71688412223</v>
      </c>
      <c r="F10" s="12" t="s">
        <v>3</v>
      </c>
      <c r="G10" s="1"/>
    </row>
    <row r="11" spans="1:7" x14ac:dyDescent="0.45">
      <c r="A11" s="1"/>
      <c r="B11" s="98" t="s">
        <v>140</v>
      </c>
      <c r="C11" s="99"/>
      <c r="D11" s="100"/>
      <c r="E11" s="8">
        <v>797776.95977737755</v>
      </c>
      <c r="F11" s="12" t="s">
        <v>3</v>
      </c>
      <c r="G11" s="1"/>
    </row>
    <row r="12" spans="1:7" x14ac:dyDescent="0.45">
      <c r="A12" s="1"/>
      <c r="B12" s="54"/>
      <c r="C12" s="22"/>
      <c r="D12" s="22"/>
      <c r="E12" s="22"/>
      <c r="F12" s="55"/>
      <c r="G12" s="1"/>
    </row>
    <row r="13" spans="1:7" ht="51.75" customHeight="1" x14ac:dyDescent="0.45">
      <c r="A13" s="1"/>
      <c r="B13" s="101" t="s">
        <v>141</v>
      </c>
      <c r="C13" s="102"/>
      <c r="D13" s="102"/>
      <c r="E13" s="102"/>
      <c r="F13" s="103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142</v>
      </c>
      <c r="C15" s="89"/>
      <c r="D15" s="89"/>
      <c r="E15" s="89"/>
      <c r="F15" s="90"/>
      <c r="G15" s="1"/>
    </row>
    <row r="16" spans="1:7" x14ac:dyDescent="0.45">
      <c r="A16" s="1"/>
      <c r="B16" s="98" t="s">
        <v>143</v>
      </c>
      <c r="C16" s="99"/>
      <c r="D16" s="100"/>
      <c r="E16" s="8">
        <v>0</v>
      </c>
      <c r="F16" s="12" t="s">
        <v>3</v>
      </c>
      <c r="G16" s="1"/>
    </row>
    <row r="17" spans="1:7" x14ac:dyDescent="0.45">
      <c r="A17" s="1"/>
      <c r="B17" s="98" t="s">
        <v>144</v>
      </c>
      <c r="C17" s="99"/>
      <c r="D17" s="100"/>
      <c r="E17" s="8">
        <v>0</v>
      </c>
      <c r="F17" s="12" t="s">
        <v>3</v>
      </c>
      <c r="G17" s="1"/>
    </row>
    <row r="18" spans="1:7" x14ac:dyDescent="0.45">
      <c r="A18" s="1"/>
      <c r="B18" s="54"/>
      <c r="C18" s="22"/>
      <c r="D18" s="22"/>
      <c r="E18" s="22"/>
      <c r="F18" s="55"/>
      <c r="G18" s="1"/>
    </row>
    <row r="19" spans="1:7" ht="29.25" customHeight="1" x14ac:dyDescent="0.45">
      <c r="A19" s="1"/>
      <c r="B19" s="101" t="s">
        <v>145</v>
      </c>
      <c r="C19" s="102"/>
      <c r="D19" s="102"/>
      <c r="E19" s="102"/>
      <c r="F19" s="103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45" t="s">
        <v>122</v>
      </c>
      <c r="C21" s="46"/>
      <c r="D21" s="46"/>
      <c r="E21" s="46"/>
      <c r="F21" s="47"/>
      <c r="G21" s="1"/>
    </row>
    <row r="22" spans="1:7" x14ac:dyDescent="0.45">
      <c r="A22" s="1"/>
      <c r="B22" s="48" t="s">
        <v>123</v>
      </c>
      <c r="C22" s="49"/>
      <c r="D22" s="50"/>
      <c r="E22" s="8">
        <v>7146391.6194912568</v>
      </c>
      <c r="F22" s="12" t="s">
        <v>3</v>
      </c>
      <c r="G22" s="1"/>
    </row>
    <row r="23" spans="1:7" x14ac:dyDescent="0.45">
      <c r="A23" s="1"/>
      <c r="B23" s="48" t="s">
        <v>124</v>
      </c>
      <c r="C23" s="49"/>
      <c r="D23" s="50"/>
      <c r="E23" s="8">
        <v>5839399</v>
      </c>
      <c r="F23" s="12" t="s">
        <v>3</v>
      </c>
      <c r="G23" s="1"/>
    </row>
    <row r="24" spans="1:7" x14ac:dyDescent="0.45">
      <c r="A24" s="1"/>
      <c r="B24" s="48" t="s">
        <v>30</v>
      </c>
      <c r="C24" s="49"/>
      <c r="D24" s="50"/>
      <c r="E24" s="8">
        <v>0</v>
      </c>
      <c r="F24" s="12" t="s">
        <v>3</v>
      </c>
      <c r="G24" s="1"/>
    </row>
    <row r="25" spans="1:7" x14ac:dyDescent="0.45">
      <c r="A25" s="1"/>
      <c r="B25" s="42" t="s">
        <v>125</v>
      </c>
      <c r="C25" s="43"/>
      <c r="D25" s="44"/>
      <c r="E25" s="34">
        <f>E22-(E23-E24)</f>
        <v>1306992.6194912568</v>
      </c>
      <c r="F25" s="15" t="s">
        <v>3</v>
      </c>
      <c r="G25" s="1"/>
    </row>
    <row r="26" spans="1:7" x14ac:dyDescent="0.45">
      <c r="A26" s="1"/>
      <c r="B26" s="54"/>
      <c r="C26" s="22"/>
      <c r="D26" s="22"/>
      <c r="E26" s="22"/>
      <c r="F26" s="55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88" t="s">
        <v>146</v>
      </c>
      <c r="C28" s="89"/>
      <c r="D28" s="89"/>
      <c r="E28" s="89"/>
      <c r="F28" s="90"/>
      <c r="G28" s="1"/>
    </row>
    <row r="29" spans="1:7" x14ac:dyDescent="0.45">
      <c r="A29" s="1"/>
      <c r="B29" s="83" t="s">
        <v>147</v>
      </c>
      <c r="C29" s="84"/>
      <c r="D29" s="85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0</v>
      </c>
      <c r="F29" s="15" t="s">
        <v>3</v>
      </c>
      <c r="G29" s="1"/>
    </row>
    <row r="30" spans="1:7" x14ac:dyDescent="0.45">
      <c r="A30" s="1"/>
      <c r="B30" s="88"/>
      <c r="C30" s="89"/>
      <c r="D30" s="89"/>
      <c r="E30" s="89"/>
      <c r="F30" s="90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8" t="s">
        <v>148</v>
      </c>
      <c r="C32" s="89"/>
      <c r="D32" s="89"/>
      <c r="E32" s="89"/>
      <c r="F32" s="90"/>
      <c r="G32" s="1"/>
    </row>
    <row r="33" spans="1:7" x14ac:dyDescent="0.45">
      <c r="A33" s="1"/>
      <c r="B33" s="95" t="s">
        <v>85</v>
      </c>
      <c r="C33" s="96"/>
      <c r="D33" s="97"/>
      <c r="E33" s="8">
        <f>IF(AND(SUM(E9:E11)&gt;0,E25&lt;0,ABS(SUM(E9:E11))&lt;ABS(E25)),(SUM(E9:E11)-ABS(E25)),IF(AND(SUM(E9:E11)&lt;0,E25&lt;0),E25,0))</f>
        <v>0</v>
      </c>
      <c r="F33" s="12" t="s">
        <v>3</v>
      </c>
      <c r="G33" s="1"/>
    </row>
    <row r="34" spans="1:7" x14ac:dyDescent="0.45">
      <c r="A34" s="1"/>
      <c r="B34" s="95" t="s">
        <v>55</v>
      </c>
      <c r="C34" s="96"/>
      <c r="D34" s="97"/>
      <c r="E34" s="8">
        <v>4</v>
      </c>
      <c r="F34" s="12" t="s">
        <v>19</v>
      </c>
      <c r="G34" s="1"/>
    </row>
    <row r="35" spans="1:7" x14ac:dyDescent="0.45">
      <c r="A35" s="1"/>
      <c r="B35" s="94" t="s">
        <v>149</v>
      </c>
      <c r="C35" s="94"/>
      <c r="D35" s="94"/>
      <c r="E35" s="9">
        <f>E33/E34</f>
        <v>0</v>
      </c>
      <c r="F35" s="15" t="s">
        <v>3</v>
      </c>
      <c r="G35" s="1"/>
    </row>
    <row r="36" spans="1:7" x14ac:dyDescent="0.45">
      <c r="A36" s="1"/>
      <c r="B36" s="91"/>
      <c r="C36" s="92"/>
      <c r="D36" s="92"/>
      <c r="E36" s="92"/>
      <c r="F36" s="93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IJXVb7Pa9sfaXra95DkJkfBZYWeLJV+vCugptZdzcy0i1dWHRRkhu5sh5Z46SP843eNMLVrGZMgvRhkyXq6EZQ==" saltValue="0sJWgJYK2hBTSvn+uIe3iA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:F4"/>
    <mergeCell ref="B30:F30"/>
    <mergeCell ref="B28:F28"/>
    <mergeCell ref="B16:D16"/>
    <mergeCell ref="B17:D17"/>
    <mergeCell ref="B19:F19"/>
    <mergeCell ref="B29:D29"/>
    <mergeCell ref="B8:F8"/>
    <mergeCell ref="B10:D10"/>
    <mergeCell ref="B11:D11"/>
    <mergeCell ref="B13:F13"/>
    <mergeCell ref="B15:F15"/>
    <mergeCell ref="B9:D9"/>
    <mergeCell ref="B36:F36"/>
    <mergeCell ref="B35:D35"/>
    <mergeCell ref="B34:D34"/>
    <mergeCell ref="B33:D33"/>
    <mergeCell ref="B32:F32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88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8" t="s">
        <v>79</v>
      </c>
      <c r="C8" s="89"/>
      <c r="D8" s="89"/>
      <c r="E8" s="89"/>
      <c r="F8" s="89"/>
      <c r="G8" s="89"/>
      <c r="H8" s="90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1" t="s">
        <v>2</v>
      </c>
      <c r="F9" s="41" t="s">
        <v>11</v>
      </c>
      <c r="G9" s="41" t="s">
        <v>27</v>
      </c>
      <c r="H9" s="53"/>
      <c r="I9" s="1"/>
    </row>
    <row r="10" spans="1:9" x14ac:dyDescent="0.45">
      <c r="A10" s="1"/>
      <c r="B10" s="56" t="s">
        <v>152</v>
      </c>
      <c r="C10" s="57">
        <v>0</v>
      </c>
      <c r="D10" s="8">
        <v>0</v>
      </c>
      <c r="E10" s="8">
        <f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45">
      <c r="A11" s="1"/>
      <c r="B11" s="88" t="s">
        <v>80</v>
      </c>
      <c r="C11" s="89"/>
      <c r="D11" s="9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fCLmK9EMK2hbX3WeIguMPMLzmrpA0boaouIgLyMKc6IHDllLoQQ1ewC5245jOWjj3Ymju8X256aIT5tQ1MY/5A==" saltValue="oMoSsJYDh6BMDnWpanZBGA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2021-09-08T20:55:21Z</dcterms:modified>
</cp:coreProperties>
</file>