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ordingborg Vand AS (V212)\ØR2019\"/>
    </mc:Choice>
  </mc:AlternateContent>
  <bookViews>
    <workbookView xWindow="3110" yWindow="990" windowWidth="12740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62913"/>
</workbook>
</file>

<file path=xl/calcChain.xml><?xml version="1.0" encoding="utf-8"?>
<calcChain xmlns="http://schemas.openxmlformats.org/spreadsheetml/2006/main">
  <c r="F16" i="20" l="1"/>
  <c r="F14" i="20"/>
  <c r="D18" i="20" l="1"/>
  <c r="F17" i="20"/>
  <c r="F18" i="20" s="1"/>
  <c r="D17" i="20"/>
  <c r="E20" i="19" l="1"/>
  <c r="E19" i="19"/>
  <c r="E18" i="19"/>
  <c r="E16" i="19" l="1"/>
  <c r="E15" i="19"/>
  <c r="E14" i="19"/>
  <c r="G12" i="30" l="1"/>
  <c r="G10" i="30"/>
  <c r="F15" i="20"/>
  <c r="D16" i="20"/>
  <c r="D15" i="20"/>
  <c r="D14" i="20"/>
  <c r="F13" i="20" l="1"/>
  <c r="E17" i="19" l="1"/>
  <c r="E13" i="19"/>
  <c r="D13" i="20" l="1"/>
  <c r="F11" i="20" l="1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C18" i="15"/>
  <c r="F11" i="11" l="1"/>
  <c r="D10" i="20" s="1"/>
  <c r="G11" i="11"/>
  <c r="D23" i="7" l="1"/>
  <c r="F23" i="7" s="1"/>
  <c r="C11" i="2" s="1"/>
  <c r="D22" i="7"/>
  <c r="F22" i="7" s="1"/>
  <c r="C10" i="2" s="1"/>
  <c r="G11" i="27" l="1"/>
  <c r="E18" i="15" l="1"/>
  <c r="F11" i="21"/>
  <c r="F12" i="21" s="1"/>
  <c r="C15" i="2" s="1"/>
  <c r="D11" i="21"/>
  <c r="D12" i="21" s="1"/>
  <c r="C14" i="2" s="1"/>
  <c r="C9" i="2"/>
  <c r="C22" i="2" l="1"/>
  <c r="E22" i="2" s="1"/>
  <c r="C15" i="22"/>
  <c r="E15" i="22" s="1"/>
  <c r="C15" i="23"/>
  <c r="E15" i="23" s="1"/>
  <c r="C16" i="15"/>
  <c r="E16" i="15" s="1"/>
  <c r="G13" i="10"/>
  <c r="G11" i="10" l="1"/>
  <c r="C12" i="2" l="1"/>
  <c r="C18" i="2" l="1"/>
  <c r="C12" i="15" s="1"/>
  <c r="C11" i="22" s="1"/>
  <c r="C11" i="23" s="1"/>
  <c r="E11" i="11" l="1"/>
  <c r="F10" i="20" s="1"/>
  <c r="C13" i="2" s="1"/>
  <c r="C26" i="2"/>
  <c r="E26" i="2" s="1"/>
  <c r="C19" i="2" l="1"/>
  <c r="C13" i="15" s="1"/>
  <c r="C12" i="22" s="1"/>
  <c r="C12" i="23" s="1"/>
  <c r="C16" i="2"/>
  <c r="C17" i="2" l="1"/>
  <c r="C20" i="2" s="1"/>
  <c r="E20" i="2" s="1"/>
  <c r="E29" i="2" s="1"/>
  <c r="C9" i="15" l="1"/>
  <c r="C10" i="15" l="1"/>
  <c r="C11" i="15" l="1"/>
  <c r="C14" i="15" s="1"/>
  <c r="E14" i="15" s="1"/>
  <c r="E21" i="15" l="1"/>
  <c r="C8" i="22"/>
  <c r="C9" i="22" s="1"/>
  <c r="C10" i="22" l="1"/>
  <c r="C13" i="22" s="1"/>
  <c r="E13" i="22" s="1"/>
  <c r="E16" i="22" l="1"/>
  <c r="C8" i="23"/>
  <c r="C9" i="23" l="1"/>
  <c r="C10" i="23" s="1"/>
  <c r="C13" i="23" l="1"/>
  <c r="E13" i="23" s="1"/>
  <c r="E16" i="23" s="1"/>
</calcChain>
</file>

<file path=xl/sharedStrings.xml><?xml version="1.0" encoding="utf-8"?>
<sst xmlns="http://schemas.openxmlformats.org/spreadsheetml/2006/main" count="336" uniqueCount="169">
  <si>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</si>
  <si>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</si>
  <si>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</si>
  <si>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</si>
  <si>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</si>
  <si>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</si>
  <si>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</si>
  <si>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</si>
  <si>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</si>
  <si>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</si>
  <si>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</si>
  <si>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</si>
  <si>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</si>
  <si>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</si>
  <si>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</si>
  <si>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</si>
  <si>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</si>
  <si>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</si>
  <si>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</si>
  <si>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</si>
  <si>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</si>
  <si>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</si>
  <si>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</si>
  <si>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</si>
  <si>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</si>
  <si>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</si>
  <si>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</si>
  <si>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</si>
  <si>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</si>
  <si>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</si>
  <si>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</si>
  <si>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</si>
  <si>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</si>
  <si>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</si>
  <si>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</si>
  <si>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</si>
  <si>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</si>
  <si>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</si>
  <si>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</si>
  <si>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</si>
  <si>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</si>
  <si>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</si>
  <si>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</si>
  <si>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</si>
  <si>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</si>
  <si>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</si>
  <si>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</si>
  <si>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</si>
  <si>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</si>
  <si>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</si>
  <si>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</si>
  <si>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</si>
  <si>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</si>
  <si>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</si>
  <si>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</si>
  <si>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</si>
  <si>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</si>
  <si>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</si>
  <si>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</si>
  <si>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</si>
  <si>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</si>
  <si>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</si>
  <si>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</si>
  <si>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</si>
  <si>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</si>
  <si>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</si>
  <si>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</si>
  <si>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</si>
  <si>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</si>
  <si>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</si>
  <si>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</si>
  <si>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</si>
  <si>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</si>
  <si>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</si>
  <si>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</si>
  <si>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</si>
  <si>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</si>
  <si>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</si>
  <si>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</si>
  <si>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</si>
  <si>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</si>
  <si>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</si>
  <si>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</si>
  <si>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</si>
  <si>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</si>
  <si>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</si>
  <si>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</si>
  <si>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</si>
  <si>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</si>
  <si>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</si>
  <si>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</si>
  <si>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</si>
  <si>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</si>
  <si>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</si>
  <si>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</si>
  <si>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</si>
  <si>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</si>
  <si>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</si>
  <si>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</si>
  <si>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</si>
  <si>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</si>
  <si>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</si>
  <si>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</si>
  <si>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</si>
  <si>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</si>
  <si>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</si>
  <si>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</si>
  <si>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</si>
  <si>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</si>
  <si>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</si>
  <si>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</si>
  <si>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</si>
  <si>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</si>
  <si>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</si>
  <si>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</si>
  <si>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</si>
  <si>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</si>
  <si>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</si>
  <si>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</si>
  <si>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</si>
  <si>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</si>
  <si>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</si>
  <si>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</si>
  <si>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</si>
  <si>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</si>
  <si>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</si>
  <si>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</si>
  <si>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</si>
  <si>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</si>
  <si>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</si>
  <si>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</si>
  <si>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</si>
  <si>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</si>
  <si>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</si>
  <si>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</si>
  <si>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</si>
  <si>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</si>
  <si>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</si>
  <si>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</si>
  <si>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</si>
  <si>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</si>
  <si>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</si>
  <si>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</si>
  <si>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</si>
  <si>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</si>
  <si>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</si>
  <si>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</si>
  <si>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</si>
  <si>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</si>
  <si>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</si>
  <si>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Afgift til Forsyningsekretariatet</t>
  </si>
  <si>
    <t>Skatter og afgifter</t>
  </si>
  <si>
    <t>Ingen bortfald eller nedsættelse</t>
  </si>
  <si>
    <t xml:space="preserve">Flytning af forsyningsledning pga. Bane Danmark </t>
  </si>
  <si>
    <t xml:space="preserve">Nye boringer og råvandsledninger </t>
  </si>
  <si>
    <t>Ingen anlægsprojekter</t>
  </si>
  <si>
    <t>Fane 12: Bortfald eller nedsættelse af omkostninger til mål, medfinansiering eller udvidelse</t>
  </si>
  <si>
    <t>Fane 13: Nøgletal</t>
  </si>
  <si>
    <t>Afgift for ledningsført vand</t>
  </si>
  <si>
    <t>Tillæg som følge af fusion m. Gammelsø</t>
  </si>
  <si>
    <t>Tillæg som følge af fusion m. Lendemarke</t>
  </si>
  <si>
    <t>Tillæg som følge af fusion m. Bissinge</t>
  </si>
  <si>
    <t>Tillæg som følge af fusion m. Neble</t>
  </si>
  <si>
    <t>Afgift for ledningsført vand (Gammelsø)</t>
  </si>
  <si>
    <t>Afgift for ledningsført vand (Lendemarke)</t>
  </si>
  <si>
    <t>Køb af vand (Lendemarke)</t>
  </si>
  <si>
    <t>Undersøgelsesudgifter (Lendemarke)</t>
  </si>
  <si>
    <t>Afgift for ledningsført vand (Bissinge)</t>
  </si>
  <si>
    <t xml:space="preserve">Afgifter for ledningsført vand (Neble)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</si>
</sst>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3" fontId="8" fillId="0" borderId="1" xfId="0" applyNumberFormat="1" applyFont="1" applyFill="1" applyBorder="1" applyProtection="1"/>
    <xf numFmtId="3" fontId="8" fillId="0" borderId="1" xfId="0" applyNumberFormat="1" applyFont="1" applyFill="1" applyBorder="1" applyAlignment="1" applyProtection="1"/>
    <xf numFmtId="165" fontId="8" fillId="0" borderId="1" xfId="1" applyNumberFormat="1" applyFont="1" applyFill="1" applyBorder="1" applyProtection="1"/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08984375" defaultRowHeight="14.5" x14ac:dyDescent="0.35"/>
  <cols>
    <col min="1" max="1" width="9.08984375" style="2"/>
    <col min="2" max="2" width="5.81640625" style="2" customWidth="1"/>
    <col min="3" max="4" width="9.08984375" style="2"/>
    <col min="5" max="5" width="11.7265625" style="2" customWidth="1"/>
    <col min="6" max="6" width="11.6328125" style="2" customWidth="1"/>
    <col min="7" max="8" width="9.08984375" style="2"/>
    <col min="9" max="9" width="12.08984375" style="2" customWidth="1"/>
    <col min="10" max="16384" width="9.08984375" style="2"/>
  </cols>
  <sheetData>
    <row r="1" spans="1:9" x14ac:dyDescent="0.35">
      <c r="A1" s="1"/>
      <c r="B1" s="1"/>
      <c r="C1" s="1"/>
      <c r="D1" s="1"/>
      <c r="E1" s="1"/>
      <c r="F1" s="1"/>
      <c r="G1" s="1"/>
      <c r="H1" s="1"/>
      <c r="I1" s="1"/>
    </row>
    <row r="2" spans="1:9" x14ac:dyDescent="0.3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3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35">
      <c r="A4" s="1"/>
      <c r="B4" s="1"/>
      <c r="C4" s="1"/>
      <c r="D4" s="1"/>
      <c r="E4" s="1"/>
      <c r="F4" s="1"/>
      <c r="G4" s="1"/>
      <c r="H4" s="1"/>
      <c r="I4" s="1"/>
    </row>
    <row r="5" spans="1:9" x14ac:dyDescent="0.3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35">
      <c r="A6" s="1"/>
      <c r="B6" s="1"/>
      <c r="C6" s="3"/>
      <c r="D6" s="85" t="s">
        <v>4</v>
      </c>
      <c r="E6" s="85"/>
      <c r="F6" s="85"/>
      <c r="G6" s="85"/>
      <c r="H6" s="3"/>
      <c r="I6" s="1"/>
    </row>
    <row r="7" spans="1:9" ht="15" customHeight="1" x14ac:dyDescent="0.35">
      <c r="A7" s="1"/>
      <c r="B7" s="1"/>
      <c r="C7" s="3"/>
      <c r="D7" s="85"/>
      <c r="E7" s="85"/>
      <c r="F7" s="85"/>
      <c r="G7" s="85"/>
      <c r="H7" s="3"/>
      <c r="I7" s="1"/>
    </row>
    <row r="8" spans="1:9" ht="15.5" x14ac:dyDescent="0.35">
      <c r="A8" s="1"/>
      <c r="B8" s="1"/>
      <c r="C8" s="4"/>
      <c r="D8" s="90" t="s">
        <v>137</v>
      </c>
      <c r="E8" s="90"/>
      <c r="F8" s="90"/>
      <c r="G8" s="90"/>
      <c r="H8" s="4"/>
      <c r="I8" s="1"/>
    </row>
    <row r="9" spans="1:9" x14ac:dyDescent="0.35">
      <c r="A9" s="1"/>
      <c r="B9" s="1"/>
      <c r="C9" s="5"/>
      <c r="D9" s="5"/>
      <c r="E9" s="5"/>
      <c r="F9" s="5"/>
      <c r="G9" s="5"/>
      <c r="H9" s="5"/>
      <c r="I9" s="1"/>
    </row>
    <row r="10" spans="1:9" x14ac:dyDescent="0.3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35">
      <c r="A11" s="1"/>
      <c r="B11" s="5"/>
      <c r="C11" s="5"/>
      <c r="D11" s="89" t="s">
        <v>5</v>
      </c>
      <c r="E11" s="89"/>
      <c r="F11" s="89"/>
      <c r="G11" s="89"/>
      <c r="H11" s="5"/>
      <c r="I11" s="1"/>
    </row>
    <row r="12" spans="1:9" x14ac:dyDescent="0.3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35">
      <c r="A13" s="1"/>
      <c r="B13" s="1"/>
      <c r="C13" s="6" t="s">
        <v>6</v>
      </c>
      <c r="D13" s="82" t="s">
        <v>34</v>
      </c>
      <c r="E13" s="83"/>
      <c r="F13" s="83"/>
      <c r="G13" s="84"/>
      <c r="H13" s="1"/>
      <c r="I13" s="1"/>
    </row>
    <row r="14" spans="1:9" x14ac:dyDescent="0.35">
      <c r="A14" s="1"/>
      <c r="B14" s="1"/>
      <c r="C14" s="6" t="s">
        <v>33</v>
      </c>
      <c r="D14" s="82" t="s">
        <v>120</v>
      </c>
      <c r="E14" s="83"/>
      <c r="F14" s="83"/>
      <c r="G14" s="84"/>
      <c r="H14" s="1"/>
      <c r="I14" s="1"/>
    </row>
    <row r="15" spans="1:9" x14ac:dyDescent="0.35">
      <c r="A15" s="1"/>
      <c r="B15" s="1"/>
      <c r="C15" s="6" t="s">
        <v>119</v>
      </c>
      <c r="D15" s="82" t="s">
        <v>122</v>
      </c>
      <c r="E15" s="83"/>
      <c r="F15" s="83"/>
      <c r="G15" s="84"/>
      <c r="H15" s="1"/>
      <c r="I15" s="1"/>
    </row>
    <row r="16" spans="1:9" x14ac:dyDescent="0.35">
      <c r="A16" s="1"/>
      <c r="B16" s="1"/>
      <c r="C16" s="6" t="s">
        <v>121</v>
      </c>
      <c r="D16" s="82" t="s">
        <v>138</v>
      </c>
      <c r="E16" s="83"/>
      <c r="F16" s="83"/>
      <c r="G16" s="84"/>
      <c r="H16" s="1"/>
      <c r="I16" s="1"/>
    </row>
    <row r="17" spans="1:9" x14ac:dyDescent="0.35">
      <c r="A17" s="1"/>
      <c r="B17" s="1"/>
      <c r="C17" s="6" t="s">
        <v>7</v>
      </c>
      <c r="D17" s="73" t="s">
        <v>123</v>
      </c>
      <c r="E17" s="74"/>
      <c r="F17" s="74"/>
      <c r="G17" s="75"/>
      <c r="H17" s="1"/>
      <c r="I17" s="1"/>
    </row>
    <row r="18" spans="1:9" x14ac:dyDescent="0.35">
      <c r="A18" s="1"/>
      <c r="B18" s="1"/>
      <c r="C18" s="6" t="s">
        <v>8</v>
      </c>
      <c r="D18" s="73" t="s">
        <v>131</v>
      </c>
      <c r="E18" s="74"/>
      <c r="F18" s="74"/>
      <c r="G18" s="75"/>
      <c r="H18" s="1"/>
      <c r="I18" s="1"/>
    </row>
    <row r="19" spans="1:9" x14ac:dyDescent="0.35">
      <c r="A19" s="1"/>
      <c r="B19" s="1"/>
      <c r="C19" s="6" t="s">
        <v>9</v>
      </c>
      <c r="D19" s="73" t="s">
        <v>124</v>
      </c>
      <c r="E19" s="74"/>
      <c r="F19" s="74"/>
      <c r="G19" s="75"/>
      <c r="H19" s="1"/>
      <c r="I19" s="1"/>
    </row>
    <row r="20" spans="1:9" x14ac:dyDescent="0.35">
      <c r="A20" s="1"/>
      <c r="B20" s="1"/>
      <c r="C20" s="6" t="s">
        <v>10</v>
      </c>
      <c r="D20" s="76" t="s">
        <v>132</v>
      </c>
      <c r="E20" s="77"/>
      <c r="F20" s="77"/>
      <c r="G20" s="78"/>
      <c r="H20" s="1"/>
      <c r="I20" s="1"/>
    </row>
    <row r="21" spans="1:9" x14ac:dyDescent="0.35">
      <c r="A21" s="1"/>
      <c r="B21" s="1"/>
      <c r="C21" s="6" t="s">
        <v>11</v>
      </c>
      <c r="D21" s="76" t="s">
        <v>125</v>
      </c>
      <c r="E21" s="77"/>
      <c r="F21" s="77"/>
      <c r="G21" s="78"/>
      <c r="H21" s="1"/>
      <c r="I21" s="1"/>
    </row>
    <row r="22" spans="1:9" x14ac:dyDescent="0.35">
      <c r="A22" s="1"/>
      <c r="B22" s="1"/>
      <c r="C22" s="6" t="s">
        <v>12</v>
      </c>
      <c r="D22" s="86" t="s">
        <v>127</v>
      </c>
      <c r="E22" s="87"/>
      <c r="F22" s="87"/>
      <c r="G22" s="88"/>
      <c r="H22" s="1"/>
      <c r="I22" s="1"/>
    </row>
    <row r="23" spans="1:9" x14ac:dyDescent="0.35">
      <c r="A23" s="1"/>
      <c r="B23" s="1"/>
      <c r="C23" s="6" t="s">
        <v>13</v>
      </c>
      <c r="D23" s="79" t="s">
        <v>126</v>
      </c>
      <c r="E23" s="80"/>
      <c r="F23" s="80"/>
      <c r="G23" s="81"/>
      <c r="H23" s="1"/>
      <c r="I23" s="1"/>
    </row>
    <row r="24" spans="1:9" x14ac:dyDescent="0.35">
      <c r="A24" s="1"/>
      <c r="B24" s="1"/>
      <c r="C24" s="6" t="s">
        <v>27</v>
      </c>
      <c r="D24" s="79" t="s">
        <v>128</v>
      </c>
      <c r="E24" s="80"/>
      <c r="F24" s="80"/>
      <c r="G24" s="81"/>
      <c r="H24" s="1"/>
      <c r="I24" s="1"/>
    </row>
    <row r="25" spans="1:9" x14ac:dyDescent="0.35">
      <c r="A25" s="1"/>
      <c r="B25" s="1"/>
      <c r="C25" s="6" t="s">
        <v>31</v>
      </c>
      <c r="D25" s="79" t="s">
        <v>30</v>
      </c>
      <c r="E25" s="80"/>
      <c r="F25" s="80"/>
      <c r="G25" s="81"/>
      <c r="H25" s="1"/>
      <c r="I25" s="1"/>
    </row>
    <row r="26" spans="1:9" x14ac:dyDescent="0.35">
      <c r="A26" s="1"/>
      <c r="B26" s="1"/>
      <c r="C26" s="6" t="s">
        <v>32</v>
      </c>
      <c r="D26" s="70" t="s">
        <v>129</v>
      </c>
      <c r="E26" s="71"/>
      <c r="F26" s="71"/>
      <c r="G26" s="72"/>
      <c r="H26" s="1"/>
      <c r="I26" s="1"/>
    </row>
    <row r="27" spans="1:9" x14ac:dyDescent="0.35">
      <c r="A27" s="1"/>
      <c r="B27" s="1"/>
      <c r="C27" s="6" t="s">
        <v>130</v>
      </c>
      <c r="D27" s="70" t="s">
        <v>58</v>
      </c>
      <c r="E27" s="71"/>
      <c r="F27" s="71"/>
      <c r="G27" s="72"/>
      <c r="H27" s="1"/>
      <c r="I27" s="1"/>
    </row>
    <row r="28" spans="1:9" x14ac:dyDescent="0.3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3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3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3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3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3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3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3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3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3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3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3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3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3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3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3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3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3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3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3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3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35">
      <c r="A49" s="1"/>
      <c r="B49" s="1"/>
      <c r="C49" s="1"/>
      <c r="D49" s="1"/>
      <c r="E49" s="1"/>
      <c r="F49" s="1"/>
      <c r="G49" s="1"/>
      <c r="H49" s="1"/>
      <c r="I49" s="1"/>
    </row>
  </sheetData>
  <mergeCells count="18"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  <mergeCell ref="D26:G26"/>
    <mergeCell ref="D27:G27"/>
    <mergeCell ref="D19:G19"/>
    <mergeCell ref="D21:G21"/>
    <mergeCell ref="D24:G24"/>
    <mergeCell ref="D25:G2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>
      <selection activeCell="G12" sqref="G12"/>
    </sheetView>
  </sheetViews>
  <sheetFormatPr defaultColWidth="9.08984375" defaultRowHeight="14.5" x14ac:dyDescent="0.35"/>
  <cols>
    <col min="1" max="1" width="6.08984375" style="2" customWidth="1"/>
    <col min="2" max="5" width="9.08984375" style="2"/>
    <col min="6" max="6" width="23.26953125" style="2" customWidth="1"/>
    <col min="7" max="7" width="10.26953125" style="2" customWidth="1"/>
    <col min="8" max="8" width="4.26953125" style="2" customWidth="1"/>
    <col min="9" max="9" width="6.7265625" style="2" customWidth="1"/>
    <col min="10" max="16384" width="9.08984375" style="2"/>
  </cols>
  <sheetData>
    <row r="1" spans="1:9" x14ac:dyDescent="0.35">
      <c r="A1" s="1"/>
      <c r="B1" s="1"/>
      <c r="C1" s="1"/>
      <c r="D1" s="1"/>
      <c r="E1" s="1"/>
      <c r="F1" s="1"/>
      <c r="G1" s="1"/>
      <c r="H1" s="1"/>
      <c r="I1" s="1"/>
    </row>
    <row r="2" spans="1:9" x14ac:dyDescent="0.3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35">
      <c r="A3" s="1"/>
      <c r="B3" s="91" t="s">
        <v>118</v>
      </c>
      <c r="C3" s="91"/>
      <c r="D3" s="91"/>
      <c r="E3" s="91"/>
      <c r="F3" s="91"/>
      <c r="G3" s="91"/>
      <c r="H3" s="91"/>
      <c r="I3" s="1"/>
    </row>
    <row r="4" spans="1:9" ht="15" customHeight="1" x14ac:dyDescent="0.3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35">
      <c r="A5" s="1"/>
      <c r="B5" s="1"/>
      <c r="C5" s="1"/>
      <c r="D5" s="1"/>
      <c r="E5" s="1"/>
      <c r="F5" s="1"/>
      <c r="G5" s="1"/>
      <c r="H5" s="1"/>
      <c r="I5" s="1"/>
    </row>
    <row r="6" spans="1:9" x14ac:dyDescent="0.35">
      <c r="A6" s="1"/>
      <c r="B6" s="1"/>
      <c r="C6" s="1"/>
      <c r="D6" s="1"/>
      <c r="E6" s="1"/>
      <c r="F6" s="1"/>
      <c r="G6" s="1"/>
      <c r="H6" s="1"/>
      <c r="I6" s="1"/>
    </row>
    <row r="7" spans="1:9" x14ac:dyDescent="0.35">
      <c r="A7" s="1"/>
      <c r="B7" s="1"/>
      <c r="C7" s="1"/>
      <c r="D7" s="1"/>
      <c r="E7" s="1"/>
      <c r="F7" s="1"/>
      <c r="G7" s="1"/>
      <c r="H7" s="1"/>
      <c r="I7" s="1"/>
    </row>
    <row r="8" spans="1:9" x14ac:dyDescent="0.35">
      <c r="A8" s="1"/>
      <c r="B8" s="98" t="s">
        <v>15</v>
      </c>
      <c r="C8" s="99"/>
      <c r="D8" s="99"/>
      <c r="E8" s="99"/>
      <c r="F8" s="99"/>
      <c r="G8" s="99"/>
      <c r="H8" s="100"/>
      <c r="I8" s="1"/>
    </row>
    <row r="9" spans="1:9" x14ac:dyDescent="0.35">
      <c r="A9" s="1"/>
      <c r="B9" s="95" t="s">
        <v>85</v>
      </c>
      <c r="C9" s="96"/>
      <c r="D9" s="96"/>
      <c r="E9" s="96"/>
      <c r="F9" s="97"/>
      <c r="G9" s="55">
        <v>153380.09343025563</v>
      </c>
      <c r="H9" s="22" t="s">
        <v>3</v>
      </c>
      <c r="I9" s="1"/>
    </row>
    <row r="10" spans="1:9" x14ac:dyDescent="0.35">
      <c r="A10" s="1"/>
      <c r="B10" s="95" t="s">
        <v>86</v>
      </c>
      <c r="C10" s="96"/>
      <c r="D10" s="96"/>
      <c r="E10" s="96"/>
      <c r="F10" s="97"/>
      <c r="G10" s="69">
        <f>G9/G17</f>
        <v>7669004.6715127816</v>
      </c>
      <c r="H10" s="22" t="s">
        <v>3</v>
      </c>
      <c r="I10" s="1"/>
    </row>
    <row r="11" spans="1:9" x14ac:dyDescent="0.35">
      <c r="A11" s="1"/>
      <c r="B11" s="95" t="s">
        <v>87</v>
      </c>
      <c r="C11" s="96"/>
      <c r="D11" s="96"/>
      <c r="E11" s="96"/>
      <c r="F11" s="97"/>
      <c r="G11" s="55">
        <v>85535.906074355866</v>
      </c>
      <c r="H11" s="22" t="s">
        <v>3</v>
      </c>
      <c r="I11" s="1"/>
    </row>
    <row r="12" spans="1:9" x14ac:dyDescent="0.35">
      <c r="A12" s="1"/>
      <c r="B12" s="95" t="s">
        <v>88</v>
      </c>
      <c r="C12" s="96"/>
      <c r="D12" s="96"/>
      <c r="E12" s="96"/>
      <c r="F12" s="97"/>
      <c r="G12" s="69">
        <f>G11/G19</f>
        <v>9399550.1180610843</v>
      </c>
      <c r="H12" s="22" t="s">
        <v>3</v>
      </c>
      <c r="I12" s="1"/>
    </row>
    <row r="13" spans="1:9" x14ac:dyDescent="0.3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3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3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35">
      <c r="A16" s="1"/>
      <c r="B16" s="98" t="s">
        <v>81</v>
      </c>
      <c r="C16" s="99"/>
      <c r="D16" s="99"/>
      <c r="E16" s="99"/>
      <c r="F16" s="99"/>
      <c r="G16" s="99"/>
      <c r="H16" s="100"/>
      <c r="I16" s="1"/>
    </row>
    <row r="17" spans="1:9" x14ac:dyDescent="0.35">
      <c r="A17" s="1"/>
      <c r="B17" s="95" t="s">
        <v>90</v>
      </c>
      <c r="C17" s="96"/>
      <c r="D17" s="96"/>
      <c r="E17" s="96"/>
      <c r="F17" s="97"/>
      <c r="G17" s="54">
        <v>0.02</v>
      </c>
      <c r="H17" s="22"/>
      <c r="I17" s="1"/>
    </row>
    <row r="18" spans="1:9" x14ac:dyDescent="0.35">
      <c r="A18" s="1"/>
      <c r="B18" s="95" t="s">
        <v>89</v>
      </c>
      <c r="C18" s="96"/>
      <c r="D18" s="96"/>
      <c r="E18" s="96"/>
      <c r="F18" s="97"/>
      <c r="G18" s="54">
        <v>0.02</v>
      </c>
      <c r="H18" s="22"/>
      <c r="I18" s="1"/>
    </row>
    <row r="19" spans="1:9" x14ac:dyDescent="0.35">
      <c r="A19" s="1"/>
      <c r="B19" s="95" t="s">
        <v>91</v>
      </c>
      <c r="C19" s="96"/>
      <c r="D19" s="96"/>
      <c r="E19" s="96"/>
      <c r="F19" s="97"/>
      <c r="G19" s="54">
        <v>9.1000000000000004E-3</v>
      </c>
      <c r="H19" s="22"/>
      <c r="I19" s="1"/>
    </row>
    <row r="20" spans="1:9" x14ac:dyDescent="0.35">
      <c r="A20" s="1"/>
      <c r="B20" s="95" t="s">
        <v>149</v>
      </c>
      <c r="C20" s="96"/>
      <c r="D20" s="96"/>
      <c r="E20" s="96"/>
      <c r="F20" s="97"/>
      <c r="G20" s="54">
        <v>8.6999999999999994E-3</v>
      </c>
      <c r="H20" s="22"/>
      <c r="I20" s="1"/>
    </row>
    <row r="21" spans="1:9" x14ac:dyDescent="0.3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3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3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3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3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3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3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3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3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3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3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3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3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3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3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3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3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3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3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3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3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3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3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3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3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3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3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3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3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35">
      <c r="A50" s="1"/>
      <c r="B50" s="1"/>
      <c r="C50" s="1"/>
      <c r="D50" s="1"/>
      <c r="E50" s="1"/>
      <c r="F50" s="1"/>
      <c r="G50" s="1"/>
      <c r="H50" s="1"/>
      <c r="I50" s="1"/>
    </row>
  </sheetData>
  <mergeCells count="11">
    <mergeCell ref="B3:H4"/>
    <mergeCell ref="B8:H8"/>
    <mergeCell ref="B9:F9"/>
    <mergeCell ref="B10:F10"/>
    <mergeCell ref="B11:F11"/>
    <mergeCell ref="B20:F20"/>
    <mergeCell ref="B12:F12"/>
    <mergeCell ref="B16:H16"/>
    <mergeCell ref="B17:F17"/>
    <mergeCell ref="B18:F18"/>
    <mergeCell ref="B19:F1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08984375" defaultRowHeight="14.5" x14ac:dyDescent="0.35"/>
  <cols>
    <col min="1" max="1" width="7.81640625" style="2" customWidth="1"/>
    <col min="2" max="3" width="9.08984375" style="2"/>
    <col min="4" max="4" width="15.08984375" style="2" customWidth="1"/>
    <col min="5" max="5" width="9.08984375" style="2"/>
    <col min="6" max="6" width="14.08984375" style="2" customWidth="1"/>
    <col min="7" max="7" width="10.26953125" style="2" customWidth="1"/>
    <col min="8" max="8" width="3.08984375" style="2" customWidth="1"/>
    <col min="9" max="9" width="9" style="2" customWidth="1"/>
    <col min="10" max="16384" width="9.08984375" style="2"/>
  </cols>
  <sheetData>
    <row r="1" spans="1:9" x14ac:dyDescent="0.35">
      <c r="A1" s="1"/>
      <c r="B1" s="1"/>
      <c r="C1" s="1"/>
      <c r="D1" s="1"/>
      <c r="E1" s="1"/>
      <c r="F1" s="1"/>
      <c r="G1" s="1"/>
      <c r="H1" s="1"/>
      <c r="I1" s="1"/>
    </row>
    <row r="2" spans="1:9" x14ac:dyDescent="0.3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35">
      <c r="A3" s="1"/>
      <c r="B3" s="91" t="s">
        <v>135</v>
      </c>
      <c r="C3" s="91"/>
      <c r="D3" s="91"/>
      <c r="E3" s="91"/>
      <c r="F3" s="91"/>
      <c r="G3" s="91"/>
      <c r="H3" s="91"/>
      <c r="I3" s="1"/>
    </row>
    <row r="4" spans="1:9" ht="15" customHeight="1" x14ac:dyDescent="0.3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35">
      <c r="A5" s="1"/>
      <c r="B5" s="1"/>
      <c r="C5" s="1"/>
      <c r="D5" s="1"/>
      <c r="E5" s="1"/>
      <c r="F5" s="1"/>
      <c r="G5" s="1"/>
      <c r="H5" s="1"/>
      <c r="I5" s="1"/>
    </row>
    <row r="6" spans="1:9" x14ac:dyDescent="0.35">
      <c r="A6" s="1"/>
      <c r="B6" s="1"/>
      <c r="C6" s="1"/>
      <c r="D6" s="1"/>
      <c r="E6" s="1"/>
      <c r="F6" s="1"/>
      <c r="G6" s="1"/>
      <c r="H6" s="1"/>
      <c r="I6" s="1"/>
    </row>
    <row r="7" spans="1:9" x14ac:dyDescent="0.35">
      <c r="A7" s="1"/>
      <c r="B7" s="1"/>
      <c r="C7" s="1"/>
      <c r="D7" s="1"/>
      <c r="E7" s="1"/>
      <c r="F7" s="1"/>
      <c r="G7" s="1"/>
      <c r="H7" s="1"/>
      <c r="I7" s="1"/>
    </row>
    <row r="8" spans="1:9" x14ac:dyDescent="0.35">
      <c r="A8" s="1"/>
      <c r="B8" s="98" t="s">
        <v>24</v>
      </c>
      <c r="C8" s="99"/>
      <c r="D8" s="99"/>
      <c r="E8" s="99"/>
      <c r="F8" s="99"/>
      <c r="G8" s="99"/>
      <c r="H8" s="100"/>
      <c r="I8" s="1"/>
    </row>
    <row r="9" spans="1:9" x14ac:dyDescent="0.35">
      <c r="A9" s="1"/>
      <c r="B9" s="95" t="s">
        <v>18</v>
      </c>
      <c r="C9" s="96"/>
      <c r="D9" s="96"/>
      <c r="E9" s="96"/>
      <c r="F9" s="97"/>
      <c r="G9" s="11">
        <v>2218075</v>
      </c>
      <c r="H9" s="22" t="s">
        <v>3</v>
      </c>
      <c r="I9" s="1"/>
    </row>
    <row r="10" spans="1:9" x14ac:dyDescent="0.35">
      <c r="A10" s="1"/>
      <c r="B10" s="95" t="s">
        <v>53</v>
      </c>
      <c r="C10" s="96"/>
      <c r="D10" s="96"/>
      <c r="E10" s="96"/>
      <c r="F10" s="97"/>
      <c r="G10" s="11">
        <v>2218075</v>
      </c>
      <c r="H10" s="22" t="s">
        <v>3</v>
      </c>
      <c r="I10" s="1"/>
    </row>
    <row r="11" spans="1:9" x14ac:dyDescent="0.35">
      <c r="A11" s="1"/>
      <c r="B11" s="104" t="s">
        <v>21</v>
      </c>
      <c r="C11" s="105"/>
      <c r="D11" s="105"/>
      <c r="E11" s="105"/>
      <c r="F11" s="106"/>
      <c r="G11" s="31">
        <f>G9-G10</f>
        <v>0</v>
      </c>
      <c r="H11" s="26" t="s">
        <v>3</v>
      </c>
      <c r="I11" s="1"/>
    </row>
    <row r="12" spans="1:9" x14ac:dyDescent="0.35">
      <c r="A12" s="1"/>
      <c r="B12" s="95" t="s">
        <v>19</v>
      </c>
      <c r="C12" s="96"/>
      <c r="D12" s="96"/>
      <c r="E12" s="96"/>
      <c r="F12" s="97"/>
      <c r="G12" s="11">
        <v>0</v>
      </c>
      <c r="H12" s="22" t="s">
        <v>43</v>
      </c>
      <c r="I12" s="1"/>
    </row>
    <row r="13" spans="1:9" x14ac:dyDescent="0.35">
      <c r="A13" s="1"/>
      <c r="B13" s="98" t="s">
        <v>17</v>
      </c>
      <c r="C13" s="99"/>
      <c r="D13" s="99"/>
      <c r="E13" s="99"/>
      <c r="F13" s="100"/>
      <c r="G13" s="20">
        <f>IF(G12 = 0,0,G11/G12)</f>
        <v>0</v>
      </c>
      <c r="H13" s="21" t="s">
        <v>3</v>
      </c>
      <c r="I13" s="1"/>
    </row>
    <row r="14" spans="1:9" x14ac:dyDescent="0.3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3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3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3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3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3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3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3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3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3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3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3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3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3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3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3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3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3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3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3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3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3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3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3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3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3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3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3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3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3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3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3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3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3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3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3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35">
      <c r="A50" s="1"/>
      <c r="B50" s="1"/>
      <c r="C50" s="1"/>
      <c r="D50" s="1"/>
      <c r="E50" s="1"/>
      <c r="F50" s="1"/>
      <c r="G50" s="1"/>
      <c r="H50" s="1"/>
      <c r="I50" s="1"/>
    </row>
  </sheetData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08984375" defaultRowHeight="14.5" x14ac:dyDescent="0.35"/>
  <cols>
    <col min="1" max="1" width="3.6328125" style="2" customWidth="1"/>
    <col min="2" max="3" width="9.08984375" style="2"/>
    <col min="4" max="4" width="32.08984375" style="2" customWidth="1"/>
    <col min="5" max="5" width="10.7265625" style="2" customWidth="1"/>
    <col min="6" max="6" width="3.26953125" style="2" customWidth="1"/>
    <col min="7" max="7" width="10.7265625" style="2" customWidth="1"/>
    <col min="8" max="8" width="3.26953125" style="2" customWidth="1"/>
    <col min="9" max="9" width="2.36328125" style="2" customWidth="1"/>
    <col min="10" max="16384" width="9.08984375" style="2"/>
  </cols>
  <sheetData>
    <row r="1" spans="1:9" x14ac:dyDescent="0.35">
      <c r="A1" s="1"/>
      <c r="B1" s="1"/>
      <c r="C1" s="1"/>
      <c r="D1" s="1"/>
      <c r="E1" s="1"/>
      <c r="F1" s="1"/>
      <c r="G1" s="1"/>
      <c r="H1" s="1"/>
      <c r="I1" s="1"/>
    </row>
    <row r="2" spans="1:9" x14ac:dyDescent="0.3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35">
      <c r="A3" s="1"/>
      <c r="B3" s="93" t="s">
        <v>136</v>
      </c>
      <c r="C3" s="93"/>
      <c r="D3" s="93"/>
      <c r="E3" s="93"/>
      <c r="F3" s="93"/>
      <c r="G3" s="93"/>
      <c r="H3" s="93"/>
      <c r="I3" s="1"/>
    </row>
    <row r="4" spans="1:9" ht="15" customHeight="1" x14ac:dyDescent="0.35">
      <c r="A4" s="1"/>
      <c r="B4" s="93"/>
      <c r="C4" s="93"/>
      <c r="D4" s="93"/>
      <c r="E4" s="93"/>
      <c r="F4" s="93"/>
      <c r="G4" s="93"/>
      <c r="H4" s="93"/>
      <c r="I4" s="1"/>
    </row>
    <row r="5" spans="1:9" x14ac:dyDescent="0.35">
      <c r="A5" s="1"/>
      <c r="B5" s="1"/>
      <c r="C5" s="1"/>
      <c r="D5" s="1"/>
      <c r="E5" s="1"/>
      <c r="F5" s="1"/>
      <c r="G5" s="1"/>
      <c r="H5" s="1"/>
      <c r="I5" s="1"/>
    </row>
    <row r="6" spans="1:9" x14ac:dyDescent="0.35">
      <c r="A6" s="1"/>
      <c r="B6" s="1"/>
      <c r="C6" s="1"/>
      <c r="D6" s="1"/>
      <c r="E6" s="1"/>
      <c r="F6" s="1"/>
      <c r="G6" s="1"/>
      <c r="H6" s="1"/>
      <c r="I6" s="1"/>
    </row>
    <row r="7" spans="1:9" x14ac:dyDescent="0.35">
      <c r="A7" s="1"/>
      <c r="B7" s="1"/>
      <c r="C7" s="1"/>
      <c r="D7" s="1"/>
      <c r="E7" s="1"/>
      <c r="F7" s="1"/>
      <c r="G7" s="1"/>
      <c r="H7" s="1"/>
      <c r="I7" s="1"/>
    </row>
    <row r="8" spans="1:9" x14ac:dyDescent="0.35">
      <c r="A8" s="1"/>
      <c r="B8" s="98" t="s">
        <v>98</v>
      </c>
      <c r="C8" s="99"/>
      <c r="D8" s="99"/>
      <c r="E8" s="99"/>
      <c r="F8" s="99"/>
      <c r="G8" s="99"/>
      <c r="H8" s="100"/>
      <c r="I8" s="1"/>
    </row>
    <row r="9" spans="1:9" x14ac:dyDescent="0.35">
      <c r="A9" s="1"/>
      <c r="B9" s="95" t="s">
        <v>93</v>
      </c>
      <c r="C9" s="96"/>
      <c r="D9" s="97"/>
      <c r="E9" s="11">
        <v>20626580.428983729</v>
      </c>
      <c r="F9" s="22" t="s">
        <v>3</v>
      </c>
      <c r="G9" s="19"/>
      <c r="H9" s="27"/>
      <c r="I9" s="1"/>
    </row>
    <row r="10" spans="1:9" x14ac:dyDescent="0.35">
      <c r="A10" s="1"/>
      <c r="B10" s="95" t="s">
        <v>94</v>
      </c>
      <c r="C10" s="96"/>
      <c r="D10" s="97"/>
      <c r="E10" s="11">
        <v>21351048</v>
      </c>
      <c r="F10" s="22" t="s">
        <v>3</v>
      </c>
      <c r="G10" s="14"/>
      <c r="H10" s="28"/>
      <c r="I10" s="1"/>
    </row>
    <row r="11" spans="1:9" x14ac:dyDescent="0.35">
      <c r="A11" s="1"/>
      <c r="B11" s="95" t="s">
        <v>99</v>
      </c>
      <c r="C11" s="96"/>
      <c r="D11" s="97"/>
      <c r="E11" s="11">
        <v>0</v>
      </c>
      <c r="F11" s="22" t="s">
        <v>3</v>
      </c>
      <c r="G11" s="14"/>
      <c r="H11" s="28"/>
      <c r="I11" s="1"/>
    </row>
    <row r="12" spans="1:9" x14ac:dyDescent="0.35">
      <c r="A12" s="1"/>
      <c r="B12" s="107" t="s">
        <v>107</v>
      </c>
      <c r="C12" s="108"/>
      <c r="D12" s="109"/>
      <c r="E12" s="17">
        <f>E9-(E10-E11)</f>
        <v>-724467.57101627067</v>
      </c>
      <c r="F12" s="25" t="s">
        <v>3</v>
      </c>
      <c r="G12" s="17">
        <f>E12</f>
        <v>-724467.57101627067</v>
      </c>
      <c r="H12" s="25" t="s">
        <v>3</v>
      </c>
      <c r="I12" s="1"/>
    </row>
    <row r="13" spans="1:9" x14ac:dyDescent="0.3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3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3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35">
      <c r="A16" s="1"/>
      <c r="B16" s="98" t="s">
        <v>104</v>
      </c>
      <c r="C16" s="99"/>
      <c r="D16" s="99"/>
      <c r="E16" s="99"/>
      <c r="F16" s="99"/>
      <c r="G16" s="99"/>
      <c r="H16" s="100"/>
      <c r="I16" s="1"/>
    </row>
    <row r="17" spans="1:9" x14ac:dyDescent="0.35">
      <c r="A17" s="1"/>
      <c r="B17" s="95" t="s">
        <v>101</v>
      </c>
      <c r="C17" s="96"/>
      <c r="D17" s="97"/>
      <c r="E17" s="11">
        <v>-59639.801666666433</v>
      </c>
      <c r="F17" s="22" t="s">
        <v>3</v>
      </c>
      <c r="G17" s="19"/>
      <c r="H17" s="27"/>
      <c r="I17" s="1"/>
    </row>
    <row r="18" spans="1:9" x14ac:dyDescent="0.35">
      <c r="A18" s="1"/>
      <c r="B18" s="95" t="s">
        <v>102</v>
      </c>
      <c r="C18" s="96"/>
      <c r="D18" s="97"/>
      <c r="E18" s="11">
        <v>-514720.49719746038</v>
      </c>
      <c r="F18" s="22" t="s">
        <v>3</v>
      </c>
      <c r="G18" s="14"/>
      <c r="H18" s="28"/>
      <c r="I18" s="1"/>
    </row>
    <row r="19" spans="1:9" x14ac:dyDescent="0.35">
      <c r="A19" s="1"/>
      <c r="B19" s="107" t="s">
        <v>105</v>
      </c>
      <c r="C19" s="108"/>
      <c r="D19" s="109"/>
      <c r="E19" s="17">
        <f>SUM(E17:E18)</f>
        <v>-574360.29886412679</v>
      </c>
      <c r="F19" s="25" t="s">
        <v>3</v>
      </c>
      <c r="G19" s="17">
        <f>E19</f>
        <v>-574360.29886412679</v>
      </c>
      <c r="H19" s="25" t="s">
        <v>3</v>
      </c>
      <c r="I19" s="1"/>
    </row>
    <row r="20" spans="1:9" x14ac:dyDescent="0.35">
      <c r="A20" s="1"/>
      <c r="B20" s="107" t="s">
        <v>106</v>
      </c>
      <c r="C20" s="108"/>
      <c r="D20" s="109"/>
      <c r="E20" s="17">
        <f>SUM(E17:E18)*(1+Prisudvikling2018)</f>
        <v>-584411.60409424908</v>
      </c>
      <c r="F20" s="25" t="s">
        <v>3</v>
      </c>
      <c r="G20" s="17">
        <f>E20</f>
        <v>-584411.60409424908</v>
      </c>
      <c r="H20" s="25" t="s">
        <v>3</v>
      </c>
      <c r="I20" s="1"/>
    </row>
    <row r="21" spans="1:9" x14ac:dyDescent="0.3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3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3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35">
      <c r="A24" s="1"/>
      <c r="B24" s="98" t="s">
        <v>103</v>
      </c>
      <c r="C24" s="99"/>
      <c r="D24" s="99"/>
      <c r="E24" s="99"/>
      <c r="F24" s="99"/>
      <c r="G24" s="99"/>
      <c r="H24" s="100"/>
      <c r="I24" s="1"/>
    </row>
    <row r="25" spans="1:9" x14ac:dyDescent="0.35">
      <c r="A25" s="1"/>
      <c r="B25" s="113" t="s">
        <v>109</v>
      </c>
      <c r="C25" s="114"/>
      <c r="D25" s="115"/>
      <c r="E25" s="11">
        <f>IF(E12&lt;0,E20+E12,IF(E20+E12&lt;0,E20+E12,IF(E20&lt;0,0,E20)))</f>
        <v>-1308879.1751105199</v>
      </c>
      <c r="F25" s="22" t="s">
        <v>3</v>
      </c>
      <c r="G25" s="14"/>
      <c r="H25" s="28"/>
      <c r="I25" s="1"/>
    </row>
    <row r="26" spans="1:9" x14ac:dyDescent="0.35">
      <c r="A26" s="1"/>
      <c r="B26" s="113" t="s">
        <v>100</v>
      </c>
      <c r="C26" s="114"/>
      <c r="D26" s="115"/>
      <c r="E26" s="11">
        <v>2</v>
      </c>
      <c r="F26" s="22" t="s">
        <v>43</v>
      </c>
      <c r="G26" s="14"/>
      <c r="H26" s="28"/>
      <c r="I26" s="1"/>
    </row>
    <row r="27" spans="1:9" x14ac:dyDescent="0.35">
      <c r="A27" s="1"/>
      <c r="B27" s="113" t="s">
        <v>111</v>
      </c>
      <c r="C27" s="114"/>
      <c r="D27" s="115"/>
      <c r="E27" s="11">
        <f>E25/E26</f>
        <v>-654439.58755525993</v>
      </c>
      <c r="F27" s="22" t="s">
        <v>3</v>
      </c>
      <c r="G27" s="14"/>
      <c r="H27" s="28"/>
      <c r="I27" s="1"/>
    </row>
    <row r="28" spans="1:9" ht="28.5" customHeight="1" x14ac:dyDescent="0.35">
      <c r="A28" s="1"/>
      <c r="B28" s="110" t="s">
        <v>108</v>
      </c>
      <c r="C28" s="111"/>
      <c r="D28" s="112"/>
      <c r="E28" s="11">
        <f>IF(E20+E12&gt;0,E12-(E25-E20),0)</f>
        <v>0</v>
      </c>
      <c r="F28" s="22" t="s">
        <v>3</v>
      </c>
      <c r="G28" s="14"/>
      <c r="H28" s="28"/>
      <c r="I28" s="1"/>
    </row>
    <row r="29" spans="1:9" x14ac:dyDescent="0.35">
      <c r="A29" s="1"/>
      <c r="B29" s="98" t="s">
        <v>110</v>
      </c>
      <c r="C29" s="99"/>
      <c r="D29" s="99"/>
      <c r="E29" s="99"/>
      <c r="F29" s="100"/>
      <c r="G29" s="20">
        <f>E27</f>
        <v>-654439.58755525993</v>
      </c>
      <c r="H29" s="21" t="s">
        <v>3</v>
      </c>
      <c r="I29" s="1"/>
    </row>
    <row r="30" spans="1:9" x14ac:dyDescent="0.35">
      <c r="A30" s="1"/>
      <c r="B30" s="98" t="s">
        <v>112</v>
      </c>
      <c r="C30" s="99"/>
      <c r="D30" s="99"/>
      <c r="E30" s="99"/>
      <c r="F30" s="100"/>
      <c r="G30" s="20">
        <f>G29*(1+Prisudvikling2019)^2</f>
        <v>-676746.56010522926</v>
      </c>
      <c r="H30" s="21" t="s">
        <v>3</v>
      </c>
      <c r="I30" s="1"/>
    </row>
    <row r="31" spans="1:9" x14ac:dyDescent="0.3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3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3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3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3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3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3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3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3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3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3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3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3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3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3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3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3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35">
      <c r="A48" s="1"/>
      <c r="B48" s="1"/>
      <c r="C48" s="1"/>
      <c r="D48" s="1"/>
      <c r="E48" s="1"/>
      <c r="F48" s="1"/>
      <c r="G48" s="1"/>
      <c r="H48" s="1"/>
      <c r="I48" s="1"/>
    </row>
  </sheetData>
  <mergeCells count="18"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  <mergeCell ref="B3:H4"/>
    <mergeCell ref="B8:H8"/>
    <mergeCell ref="B9:D9"/>
    <mergeCell ref="B10:D10"/>
    <mergeCell ref="B11:D11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08984375" defaultRowHeight="14.5" x14ac:dyDescent="0.35"/>
  <cols>
    <col min="1" max="1" width="4.7265625" style="2" customWidth="1"/>
    <col min="2" max="2" width="22.6328125" style="2" customWidth="1"/>
    <col min="3" max="3" width="8.26953125" style="2" customWidth="1"/>
    <col min="4" max="6" width="10.7265625" style="2" customWidth="1"/>
    <col min="7" max="7" width="11.08984375" style="2" customWidth="1"/>
    <col min="8" max="8" width="3.26953125" style="2" customWidth="1"/>
    <col min="9" max="9" width="4.81640625" style="2" customWidth="1"/>
    <col min="10" max="16384" width="9.08984375" style="2"/>
  </cols>
  <sheetData>
    <row r="1" spans="1:9" x14ac:dyDescent="0.35">
      <c r="A1" s="1"/>
      <c r="B1" s="1"/>
      <c r="C1" s="1"/>
      <c r="D1" s="1"/>
      <c r="E1" s="1"/>
      <c r="F1" s="1"/>
      <c r="G1" s="1"/>
      <c r="H1" s="1"/>
      <c r="I1" s="1"/>
    </row>
    <row r="2" spans="1:9" x14ac:dyDescent="0.3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35">
      <c r="A3" s="1"/>
      <c r="B3" s="91" t="s">
        <v>142</v>
      </c>
      <c r="C3" s="91"/>
      <c r="D3" s="91"/>
      <c r="E3" s="91"/>
      <c r="F3" s="91"/>
      <c r="G3" s="91"/>
      <c r="H3" s="91"/>
      <c r="I3" s="1"/>
    </row>
    <row r="4" spans="1:9" ht="15" customHeight="1" x14ac:dyDescent="0.3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35">
      <c r="A5" s="1"/>
      <c r="B5" s="1"/>
      <c r="C5" s="1"/>
      <c r="D5" s="1"/>
      <c r="E5" s="1"/>
      <c r="F5" s="1"/>
      <c r="G5" s="1"/>
      <c r="H5" s="1"/>
      <c r="I5" s="1"/>
    </row>
    <row r="6" spans="1:9" x14ac:dyDescent="0.35">
      <c r="A6" s="1"/>
      <c r="B6" s="1"/>
      <c r="C6" s="1"/>
      <c r="D6" s="1"/>
      <c r="E6" s="1"/>
      <c r="F6" s="1"/>
      <c r="G6" s="1"/>
      <c r="H6" s="1"/>
      <c r="I6" s="1"/>
    </row>
    <row r="7" spans="1:9" x14ac:dyDescent="0.35">
      <c r="A7" s="1"/>
      <c r="B7" s="1"/>
      <c r="C7" s="1"/>
      <c r="D7" s="1"/>
      <c r="E7" s="1"/>
      <c r="F7" s="1"/>
      <c r="G7" s="1"/>
      <c r="H7" s="1"/>
      <c r="I7" s="1"/>
    </row>
    <row r="8" spans="1:9" x14ac:dyDescent="0.35">
      <c r="A8" s="1"/>
      <c r="B8" s="98" t="s">
        <v>143</v>
      </c>
      <c r="C8" s="99"/>
      <c r="D8" s="99"/>
      <c r="E8" s="99"/>
      <c r="F8" s="99"/>
      <c r="G8" s="99"/>
      <c r="H8" s="100"/>
      <c r="I8" s="1"/>
    </row>
    <row r="9" spans="1:9" ht="39.75" customHeight="1" x14ac:dyDescent="0.3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x14ac:dyDescent="0.35">
      <c r="A10" s="1"/>
      <c r="B10" s="64" t="s">
        <v>155</v>
      </c>
      <c r="C10" s="65"/>
      <c r="D10" s="11"/>
      <c r="E10" s="11"/>
      <c r="F10" s="11"/>
      <c r="G10" s="11"/>
      <c r="H10" s="22" t="s">
        <v>3</v>
      </c>
      <c r="I10" s="1"/>
    </row>
    <row r="11" spans="1:9" x14ac:dyDescent="0.35">
      <c r="A11" s="1"/>
      <c r="B11" s="98" t="s">
        <v>144</v>
      </c>
      <c r="C11" s="99"/>
      <c r="D11" s="100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3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3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3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3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3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3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3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3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3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3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3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3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3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3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3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3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3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3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3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3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3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3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3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3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3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3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3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3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3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3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3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3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3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3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35">
      <c r="A46" s="1"/>
      <c r="B46" s="1"/>
      <c r="C46" s="1"/>
      <c r="D46" s="1"/>
      <c r="E46" s="1"/>
      <c r="F46" s="1"/>
      <c r="G46" s="1"/>
      <c r="H46" s="1"/>
      <c r="I46" s="1"/>
    </row>
  </sheetData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9"/>
  <sheetViews>
    <sheetView showGridLines="0" view="pageLayout" topLeftCell="A7" zoomScaleNormal="100" workbookViewId="0">
      <selection activeCell="F16" sqref="F13:F16"/>
    </sheetView>
  </sheetViews>
  <sheetFormatPr defaultColWidth="9.08984375" defaultRowHeight="14.5" x14ac:dyDescent="0.35"/>
  <cols>
    <col min="1" max="1" width="5.08984375" style="2" customWidth="1"/>
    <col min="2" max="2" width="34.36328125" style="2" customWidth="1"/>
    <col min="3" max="3" width="2.08984375" style="2" hidden="1" customWidth="1"/>
    <col min="4" max="4" width="16.26953125" style="2" customWidth="1"/>
    <col min="5" max="5" width="3.26953125" style="2" customWidth="1"/>
    <col min="6" max="6" width="19.08984375" style="2" customWidth="1"/>
    <col min="7" max="7" width="3.26953125" style="2" customWidth="1"/>
    <col min="8" max="8" width="5.08984375" style="2" customWidth="1"/>
    <col min="9" max="16384" width="9.08984375" style="2"/>
  </cols>
  <sheetData>
    <row r="1" spans="1:8" x14ac:dyDescent="0.35">
      <c r="A1" s="1"/>
      <c r="B1" s="1"/>
      <c r="C1" s="1"/>
      <c r="D1" s="1"/>
      <c r="E1" s="1"/>
      <c r="F1" s="1"/>
      <c r="G1" s="1"/>
      <c r="H1" s="1"/>
    </row>
    <row r="2" spans="1:8" x14ac:dyDescent="0.35">
      <c r="A2" s="1"/>
      <c r="B2" s="1"/>
      <c r="C2" s="1"/>
      <c r="D2" s="1"/>
      <c r="E2" s="1"/>
      <c r="F2" s="1"/>
      <c r="G2" s="1"/>
      <c r="H2" s="1"/>
    </row>
    <row r="3" spans="1:8" ht="15" customHeight="1" x14ac:dyDescent="0.35">
      <c r="A3" s="1"/>
      <c r="B3" s="91" t="s">
        <v>44</v>
      </c>
      <c r="C3" s="91"/>
      <c r="D3" s="91"/>
      <c r="E3" s="91"/>
      <c r="F3" s="91"/>
      <c r="G3" s="91"/>
      <c r="H3" s="1"/>
    </row>
    <row r="4" spans="1:8" ht="15" customHeight="1" x14ac:dyDescent="0.35">
      <c r="A4" s="1"/>
      <c r="B4" s="91"/>
      <c r="C4" s="91"/>
      <c r="D4" s="91"/>
      <c r="E4" s="91"/>
      <c r="F4" s="91"/>
      <c r="G4" s="91"/>
      <c r="H4" s="1"/>
    </row>
    <row r="5" spans="1:8" x14ac:dyDescent="0.35">
      <c r="A5" s="1"/>
      <c r="B5" s="1"/>
      <c r="C5" s="1"/>
      <c r="D5" s="1"/>
      <c r="E5" s="1"/>
      <c r="F5" s="1"/>
      <c r="G5" s="1"/>
      <c r="H5" s="1"/>
    </row>
    <row r="6" spans="1:8" x14ac:dyDescent="0.35">
      <c r="A6" s="1"/>
      <c r="B6" s="1"/>
      <c r="C6" s="1"/>
      <c r="D6" s="1"/>
      <c r="E6" s="1"/>
      <c r="F6" s="1"/>
      <c r="G6" s="1"/>
      <c r="H6" s="1"/>
    </row>
    <row r="7" spans="1:8" x14ac:dyDescent="0.35">
      <c r="A7" s="1"/>
      <c r="B7" s="1"/>
      <c r="C7" s="1"/>
      <c r="D7" s="1"/>
      <c r="E7" s="1"/>
      <c r="F7" s="1"/>
      <c r="G7" s="1"/>
      <c r="H7" s="1"/>
    </row>
    <row r="8" spans="1:8" x14ac:dyDescent="0.3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3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35">
      <c r="A10" s="1"/>
      <c r="B10" s="56" t="s">
        <v>143</v>
      </c>
      <c r="C10" s="57"/>
      <c r="D10" s="53">
        <f>'Fane 10. Anlægsprojekter'!F11</f>
        <v>0</v>
      </c>
      <c r="E10" s="22" t="s">
        <v>3</v>
      </c>
      <c r="F10" s="11">
        <f>SUM('Fane 10. Anlægsprojekter'!E11,'Fane 10. Anlægsprojekter'!G11)</f>
        <v>0</v>
      </c>
      <c r="G10" s="22" t="s">
        <v>3</v>
      </c>
      <c r="H10" s="1"/>
    </row>
    <row r="11" spans="1:8" x14ac:dyDescent="0.35">
      <c r="A11" s="1"/>
      <c r="B11" s="60" t="s">
        <v>153</v>
      </c>
      <c r="C11" s="61"/>
      <c r="D11" s="53">
        <v>0</v>
      </c>
      <c r="E11" s="22" t="s">
        <v>3</v>
      </c>
      <c r="F11" s="11">
        <f>7418+20046</f>
        <v>27464</v>
      </c>
      <c r="G11" s="22" t="s">
        <v>3</v>
      </c>
      <c r="H11" s="1"/>
    </row>
    <row r="12" spans="1:8" x14ac:dyDescent="0.35">
      <c r="A12" s="1"/>
      <c r="B12" s="56" t="s">
        <v>154</v>
      </c>
      <c r="C12" s="57"/>
      <c r="D12" s="53">
        <v>0</v>
      </c>
      <c r="E12" s="22" t="s">
        <v>3</v>
      </c>
      <c r="F12" s="11">
        <v>0</v>
      </c>
      <c r="G12" s="22" t="s">
        <v>3</v>
      </c>
      <c r="H12" s="1"/>
    </row>
    <row r="13" spans="1:8" x14ac:dyDescent="0.35">
      <c r="A13" s="1"/>
      <c r="B13" s="56" t="s">
        <v>159</v>
      </c>
      <c r="C13" s="57"/>
      <c r="D13" s="68">
        <f>439520*0.252</f>
        <v>110759.03999999999</v>
      </c>
      <c r="E13" s="22" t="s">
        <v>3</v>
      </c>
      <c r="F13" s="68">
        <f>460475*0.252</f>
        <v>116039.7</v>
      </c>
      <c r="G13" s="22" t="s">
        <v>3</v>
      </c>
      <c r="H13" s="1"/>
    </row>
    <row r="14" spans="1:8" x14ac:dyDescent="0.35">
      <c r="A14" s="1"/>
      <c r="B14" s="56" t="s">
        <v>160</v>
      </c>
      <c r="C14" s="57"/>
      <c r="D14" s="68">
        <f>642732*0.252</f>
        <v>161968.46400000001</v>
      </c>
      <c r="E14" s="22" t="s">
        <v>3</v>
      </c>
      <c r="F14" s="67">
        <f>454253*0.252</f>
        <v>114471.75599999999</v>
      </c>
      <c r="G14" s="22" t="s">
        <v>3</v>
      </c>
      <c r="H14" s="1"/>
    </row>
    <row r="15" spans="1:8" x14ac:dyDescent="0.35">
      <c r="A15" s="1"/>
      <c r="B15" s="56" t="s">
        <v>161</v>
      </c>
      <c r="C15" s="57"/>
      <c r="D15" s="68">
        <f>88478*0.252</f>
        <v>22296.456000000002</v>
      </c>
      <c r="E15" s="22" t="s">
        <v>3</v>
      </c>
      <c r="F15" s="67">
        <f>94597*0.252</f>
        <v>23838.444</v>
      </c>
      <c r="G15" s="22" t="s">
        <v>3</v>
      </c>
      <c r="H15" s="1"/>
    </row>
    <row r="16" spans="1:8" x14ac:dyDescent="0.35">
      <c r="A16" s="1"/>
      <c r="B16" s="56" t="s">
        <v>162</v>
      </c>
      <c r="C16" s="57"/>
      <c r="D16" s="68">
        <f>223515*0.252</f>
        <v>56325.78</v>
      </c>
      <c r="E16" s="22" t="s">
        <v>3</v>
      </c>
      <c r="F16" s="67">
        <f>559871*0.252</f>
        <v>141087.492</v>
      </c>
      <c r="G16" s="22" t="s">
        <v>3</v>
      </c>
      <c r="H16" s="1"/>
    </row>
    <row r="17" spans="1:8" x14ac:dyDescent="0.35">
      <c r="A17" s="1"/>
      <c r="B17" s="41" t="s">
        <v>145</v>
      </c>
      <c r="C17" s="43"/>
      <c r="D17" s="20">
        <f>SUM(D10:D16)</f>
        <v>351349.74</v>
      </c>
      <c r="E17" s="21" t="s">
        <v>3</v>
      </c>
      <c r="F17" s="20">
        <f>SUM(F10:F16)</f>
        <v>422901.39199999999</v>
      </c>
      <c r="G17" s="21" t="s">
        <v>3</v>
      </c>
      <c r="H17" s="1"/>
    </row>
    <row r="18" spans="1:8" x14ac:dyDescent="0.35">
      <c r="A18" s="1"/>
      <c r="B18" s="41" t="s">
        <v>146</v>
      </c>
      <c r="C18" s="43"/>
      <c r="D18" s="20">
        <f>D17*(1+Prisudvikling2019)</f>
        <v>357287.55060599995</v>
      </c>
      <c r="E18" s="21" t="s">
        <v>3</v>
      </c>
      <c r="F18" s="20">
        <f>F17*(1+Prisudvikling2019)</f>
        <v>430048.42552479997</v>
      </c>
      <c r="G18" s="21" t="s">
        <v>3</v>
      </c>
      <c r="H18" s="1"/>
    </row>
    <row r="19" spans="1:8" x14ac:dyDescent="0.35">
      <c r="A19" s="1"/>
      <c r="B19" s="1"/>
      <c r="C19" s="1"/>
      <c r="D19" s="1"/>
      <c r="E19" s="1"/>
      <c r="F19" s="1"/>
      <c r="G19" s="1"/>
      <c r="H19" s="1"/>
    </row>
    <row r="20" spans="1:8" x14ac:dyDescent="0.35">
      <c r="A20" s="1"/>
      <c r="B20" s="1"/>
      <c r="C20" s="1"/>
      <c r="D20" s="1"/>
      <c r="E20" s="1"/>
      <c r="F20" s="1"/>
      <c r="G20" s="1"/>
      <c r="H20" s="1"/>
    </row>
    <row r="21" spans="1:8" x14ac:dyDescent="0.35">
      <c r="A21" s="1"/>
      <c r="B21" s="1"/>
      <c r="C21" s="1"/>
      <c r="D21" s="1"/>
      <c r="E21" s="1"/>
      <c r="F21" s="1"/>
      <c r="G21" s="1"/>
      <c r="H21" s="1"/>
    </row>
    <row r="22" spans="1:8" x14ac:dyDescent="0.35">
      <c r="A22" s="1"/>
      <c r="B22" s="1"/>
      <c r="C22" s="1"/>
      <c r="D22" s="1"/>
      <c r="E22" s="1"/>
      <c r="F22" s="1"/>
      <c r="G22" s="1"/>
      <c r="H22" s="1"/>
    </row>
    <row r="23" spans="1:8" x14ac:dyDescent="0.35">
      <c r="A23" s="1"/>
      <c r="B23" s="1"/>
      <c r="C23" s="1"/>
      <c r="D23" s="1"/>
      <c r="E23" s="1"/>
      <c r="F23" s="1"/>
      <c r="G23" s="1"/>
      <c r="H23" s="1"/>
    </row>
    <row r="24" spans="1:8" x14ac:dyDescent="0.35">
      <c r="A24" s="1"/>
      <c r="B24" s="1"/>
      <c r="C24" s="1"/>
      <c r="D24" s="1"/>
      <c r="E24" s="1"/>
      <c r="F24" s="1"/>
      <c r="G24" s="1"/>
      <c r="H24" s="1"/>
    </row>
    <row r="25" spans="1:8" x14ac:dyDescent="0.35">
      <c r="A25" s="1"/>
      <c r="B25" s="1"/>
      <c r="C25" s="1"/>
      <c r="D25" s="1"/>
      <c r="E25" s="1"/>
      <c r="F25" s="1"/>
      <c r="G25" s="1"/>
      <c r="H25" s="1"/>
    </row>
    <row r="26" spans="1:8" x14ac:dyDescent="0.35">
      <c r="A26" s="1"/>
      <c r="B26" s="1"/>
      <c r="C26" s="1"/>
      <c r="D26" s="1"/>
      <c r="E26" s="1"/>
      <c r="F26" s="1"/>
      <c r="G26" s="1"/>
      <c r="H26" s="1"/>
    </row>
    <row r="27" spans="1:8" x14ac:dyDescent="0.35">
      <c r="A27" s="1"/>
      <c r="B27" s="1"/>
      <c r="C27" s="1"/>
      <c r="D27" s="1"/>
      <c r="E27" s="1"/>
      <c r="F27" s="1"/>
      <c r="G27" s="1"/>
      <c r="H27" s="1"/>
    </row>
    <row r="28" spans="1:8" x14ac:dyDescent="0.35">
      <c r="A28" s="1"/>
      <c r="B28" s="1"/>
      <c r="C28" s="1"/>
      <c r="D28" s="1"/>
      <c r="E28" s="1"/>
      <c r="F28" s="1"/>
      <c r="G28" s="1"/>
      <c r="H28" s="1"/>
    </row>
    <row r="29" spans="1:8" x14ac:dyDescent="0.35">
      <c r="A29" s="1"/>
      <c r="B29" s="1"/>
      <c r="C29" s="1"/>
      <c r="D29" s="1"/>
      <c r="E29" s="1"/>
      <c r="F29" s="1"/>
      <c r="G29" s="1"/>
      <c r="H29" s="1"/>
    </row>
    <row r="30" spans="1:8" x14ac:dyDescent="0.35">
      <c r="A30" s="1"/>
      <c r="B30" s="1"/>
      <c r="C30" s="1"/>
      <c r="D30" s="1"/>
      <c r="E30" s="1"/>
      <c r="F30" s="1"/>
      <c r="G30" s="1"/>
      <c r="H30" s="1"/>
    </row>
    <row r="31" spans="1:8" x14ac:dyDescent="0.35">
      <c r="A31" s="1"/>
      <c r="B31" s="1"/>
      <c r="C31" s="1"/>
      <c r="D31" s="1"/>
      <c r="E31" s="1"/>
      <c r="F31" s="1"/>
      <c r="G31" s="1"/>
      <c r="H31" s="1"/>
    </row>
    <row r="32" spans="1:8" x14ac:dyDescent="0.35">
      <c r="A32" s="1"/>
      <c r="B32" s="1"/>
      <c r="C32" s="1"/>
      <c r="D32" s="1"/>
      <c r="E32" s="1"/>
      <c r="F32" s="1"/>
      <c r="G32" s="1"/>
      <c r="H32" s="1"/>
    </row>
    <row r="33" spans="1:8" x14ac:dyDescent="0.35">
      <c r="A33" s="1"/>
      <c r="B33" s="1"/>
      <c r="C33" s="1"/>
      <c r="D33" s="1"/>
      <c r="E33" s="1"/>
      <c r="F33" s="1"/>
      <c r="G33" s="1"/>
      <c r="H33" s="1"/>
    </row>
    <row r="34" spans="1:8" x14ac:dyDescent="0.35">
      <c r="A34" s="1"/>
      <c r="B34" s="1"/>
      <c r="C34" s="1"/>
      <c r="D34" s="1"/>
      <c r="E34" s="1"/>
      <c r="F34" s="1"/>
      <c r="G34" s="1"/>
      <c r="H34" s="1"/>
    </row>
    <row r="35" spans="1:8" x14ac:dyDescent="0.35">
      <c r="A35" s="1"/>
      <c r="B35" s="1"/>
      <c r="C35" s="1"/>
      <c r="D35" s="1"/>
      <c r="E35" s="1"/>
      <c r="F35" s="1"/>
      <c r="G35" s="1"/>
      <c r="H35" s="1"/>
    </row>
    <row r="36" spans="1:8" x14ac:dyDescent="0.35">
      <c r="A36" s="1"/>
      <c r="B36" s="1"/>
      <c r="C36" s="1"/>
      <c r="D36" s="1"/>
      <c r="E36" s="1"/>
      <c r="F36" s="1"/>
      <c r="G36" s="1"/>
      <c r="H36" s="1"/>
    </row>
    <row r="37" spans="1:8" x14ac:dyDescent="0.35">
      <c r="A37" s="1"/>
      <c r="B37" s="1"/>
      <c r="C37" s="1"/>
      <c r="D37" s="1"/>
      <c r="E37" s="1"/>
      <c r="F37" s="1"/>
      <c r="G37" s="1"/>
      <c r="H37" s="1"/>
    </row>
    <row r="38" spans="1:8" x14ac:dyDescent="0.35">
      <c r="A38" s="1"/>
      <c r="B38" s="1"/>
      <c r="C38" s="1"/>
      <c r="D38" s="1"/>
      <c r="E38" s="1"/>
      <c r="F38" s="1"/>
      <c r="G38" s="1"/>
      <c r="H38" s="1"/>
    </row>
    <row r="39" spans="1:8" x14ac:dyDescent="0.35">
      <c r="A39" s="1"/>
      <c r="B39" s="1"/>
      <c r="C39" s="1"/>
      <c r="D39" s="1"/>
      <c r="E39" s="1"/>
      <c r="F39" s="1"/>
      <c r="G39" s="1"/>
      <c r="H39" s="1"/>
    </row>
    <row r="40" spans="1:8" x14ac:dyDescent="0.35">
      <c r="A40" s="1"/>
      <c r="B40" s="1"/>
      <c r="C40" s="1"/>
      <c r="D40" s="1"/>
      <c r="E40" s="1"/>
      <c r="F40" s="1"/>
      <c r="G40" s="1"/>
      <c r="H40" s="1"/>
    </row>
    <row r="41" spans="1:8" x14ac:dyDescent="0.35">
      <c r="A41" s="1"/>
      <c r="B41" s="1"/>
      <c r="C41" s="1"/>
      <c r="D41" s="1"/>
      <c r="E41" s="1"/>
      <c r="F41" s="1"/>
      <c r="G41" s="1"/>
      <c r="H41" s="1"/>
    </row>
    <row r="42" spans="1:8" x14ac:dyDescent="0.35">
      <c r="A42" s="1"/>
      <c r="B42" s="1"/>
      <c r="C42" s="1"/>
      <c r="D42" s="1"/>
      <c r="E42" s="1"/>
      <c r="F42" s="1"/>
      <c r="G42" s="1"/>
      <c r="H42" s="1"/>
    </row>
    <row r="43" spans="1:8" x14ac:dyDescent="0.35">
      <c r="A43" s="1"/>
      <c r="B43" s="1"/>
      <c r="C43" s="1"/>
      <c r="D43" s="1"/>
      <c r="E43" s="1"/>
      <c r="F43" s="1"/>
      <c r="G43" s="1"/>
      <c r="H43" s="1"/>
    </row>
    <row r="44" spans="1:8" x14ac:dyDescent="0.35">
      <c r="A44" s="1"/>
      <c r="B44" s="1"/>
      <c r="C44" s="1"/>
      <c r="D44" s="1"/>
      <c r="E44" s="1"/>
      <c r="F44" s="1"/>
      <c r="G44" s="1"/>
      <c r="H44" s="1"/>
    </row>
    <row r="45" spans="1:8" x14ac:dyDescent="0.35">
      <c r="A45" s="1"/>
      <c r="B45" s="1"/>
      <c r="C45" s="1"/>
      <c r="D45" s="1"/>
      <c r="E45" s="1"/>
      <c r="F45" s="1"/>
      <c r="G45" s="1"/>
      <c r="H45" s="1"/>
    </row>
    <row r="46" spans="1:8" x14ac:dyDescent="0.35">
      <c r="A46" s="1"/>
      <c r="B46" s="1"/>
      <c r="C46" s="1"/>
      <c r="D46" s="1"/>
      <c r="E46" s="1"/>
      <c r="F46" s="1"/>
      <c r="G46" s="1"/>
      <c r="H46" s="1"/>
    </row>
    <row r="47" spans="1:8" x14ac:dyDescent="0.35">
      <c r="A47" s="1"/>
      <c r="B47" s="1"/>
      <c r="C47" s="1"/>
      <c r="D47" s="1"/>
      <c r="E47" s="1"/>
      <c r="F47" s="1"/>
      <c r="G47" s="1"/>
      <c r="H47" s="1"/>
    </row>
    <row r="48" spans="1:8" x14ac:dyDescent="0.35">
      <c r="A48" s="1"/>
      <c r="B48" s="1"/>
      <c r="C48" s="1"/>
      <c r="D48" s="1"/>
      <c r="E48" s="1"/>
      <c r="F48" s="1"/>
      <c r="G48" s="1"/>
      <c r="H48" s="1"/>
    </row>
    <row r="49" spans="1:8" x14ac:dyDescent="0.35">
      <c r="A49" s="1"/>
      <c r="B49" s="1"/>
      <c r="C49" s="1"/>
      <c r="D49" s="1"/>
      <c r="E49" s="1"/>
      <c r="F49" s="1"/>
      <c r="G49" s="1"/>
      <c r="H49" s="1"/>
    </row>
  </sheetData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08984375" defaultRowHeight="14.5" x14ac:dyDescent="0.35"/>
  <cols>
    <col min="1" max="1" width="5.08984375" style="2" customWidth="1"/>
    <col min="2" max="2" width="36.36328125" style="2" customWidth="1"/>
    <col min="3" max="3" width="5.36328125" style="2" hidden="1" customWidth="1"/>
    <col min="4" max="4" width="15.7265625" style="2" customWidth="1"/>
    <col min="5" max="5" width="3.26953125" style="2" customWidth="1"/>
    <col min="6" max="6" width="18.36328125" style="2" customWidth="1"/>
    <col min="7" max="7" width="3.26953125" style="2" customWidth="1"/>
    <col min="8" max="8" width="5.08984375" style="2" customWidth="1"/>
    <col min="9" max="16384" width="9.08984375" style="2"/>
  </cols>
  <sheetData>
    <row r="1" spans="1:8" x14ac:dyDescent="0.35">
      <c r="A1" s="1"/>
      <c r="B1" s="1"/>
      <c r="C1" s="1"/>
      <c r="D1" s="1"/>
      <c r="E1" s="1"/>
      <c r="F1" s="1"/>
      <c r="G1" s="1"/>
      <c r="H1" s="1"/>
    </row>
    <row r="2" spans="1:8" x14ac:dyDescent="0.35">
      <c r="A2" s="1"/>
      <c r="B2" s="1"/>
      <c r="C2" s="1"/>
      <c r="D2" s="1"/>
      <c r="E2" s="1"/>
      <c r="F2" s="1"/>
      <c r="G2" s="1"/>
      <c r="H2" s="1"/>
    </row>
    <row r="3" spans="1:8" ht="15" customHeight="1" x14ac:dyDescent="0.35">
      <c r="A3" s="1"/>
      <c r="B3" s="93" t="s">
        <v>156</v>
      </c>
      <c r="C3" s="93"/>
      <c r="D3" s="93"/>
      <c r="E3" s="93"/>
      <c r="F3" s="93"/>
      <c r="G3" s="93"/>
      <c r="H3" s="1"/>
    </row>
    <row r="4" spans="1:8" ht="25.5" customHeight="1" x14ac:dyDescent="0.35">
      <c r="A4" s="1"/>
      <c r="B4" s="93"/>
      <c r="C4" s="93"/>
      <c r="D4" s="93"/>
      <c r="E4" s="93"/>
      <c r="F4" s="93"/>
      <c r="G4" s="93"/>
      <c r="H4" s="1"/>
    </row>
    <row r="5" spans="1:8" x14ac:dyDescent="0.35">
      <c r="A5" s="1"/>
      <c r="B5" s="1"/>
      <c r="C5" s="1"/>
      <c r="D5" s="1"/>
      <c r="E5" s="1"/>
      <c r="F5" s="1"/>
      <c r="G5" s="1"/>
      <c r="H5" s="1"/>
    </row>
    <row r="6" spans="1:8" x14ac:dyDescent="0.35">
      <c r="A6" s="1"/>
      <c r="B6" s="1"/>
      <c r="C6" s="1"/>
      <c r="D6" s="1"/>
      <c r="E6" s="1"/>
      <c r="F6" s="1"/>
      <c r="G6" s="1"/>
      <c r="H6" s="1"/>
    </row>
    <row r="7" spans="1:8" x14ac:dyDescent="0.35">
      <c r="A7" s="1"/>
      <c r="B7" s="1"/>
      <c r="C7" s="1"/>
      <c r="D7" s="1"/>
      <c r="E7" s="1"/>
      <c r="F7" s="1"/>
      <c r="G7" s="1"/>
      <c r="H7" s="1"/>
    </row>
    <row r="8" spans="1:8" x14ac:dyDescent="0.3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3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35">
      <c r="A10" s="1"/>
      <c r="B10" s="56" t="s">
        <v>152</v>
      </c>
      <c r="C10" s="66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3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3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35">
      <c r="A13" s="1"/>
      <c r="B13" s="1"/>
      <c r="C13" s="1"/>
      <c r="D13" s="1"/>
      <c r="E13" s="1"/>
      <c r="F13" s="1"/>
      <c r="G13" s="1"/>
      <c r="H13" s="1"/>
    </row>
    <row r="14" spans="1:8" x14ac:dyDescent="0.35">
      <c r="A14" s="1"/>
      <c r="B14" s="1"/>
      <c r="C14" s="1"/>
      <c r="D14" s="1"/>
      <c r="E14" s="1"/>
      <c r="F14" s="1"/>
      <c r="G14" s="1"/>
      <c r="H14" s="1"/>
    </row>
    <row r="15" spans="1:8" x14ac:dyDescent="0.35">
      <c r="A15" s="1"/>
      <c r="B15" s="1"/>
      <c r="C15" s="1"/>
      <c r="D15" s="1"/>
      <c r="E15" s="1"/>
      <c r="F15" s="1"/>
      <c r="G15" s="1"/>
      <c r="H15" s="1"/>
    </row>
    <row r="16" spans="1:8" x14ac:dyDescent="0.35">
      <c r="A16" s="1"/>
      <c r="B16" s="1"/>
      <c r="C16" s="1"/>
      <c r="D16" s="1"/>
      <c r="E16" s="1"/>
      <c r="F16" s="1"/>
      <c r="G16" s="1"/>
      <c r="H16" s="1"/>
    </row>
    <row r="17" spans="1:8" x14ac:dyDescent="0.35">
      <c r="A17" s="1"/>
      <c r="B17" s="1"/>
      <c r="C17" s="1"/>
      <c r="D17" s="1"/>
      <c r="E17" s="1"/>
      <c r="F17" s="1"/>
      <c r="G17" s="1"/>
      <c r="H17" s="1"/>
    </row>
    <row r="18" spans="1:8" x14ac:dyDescent="0.35">
      <c r="A18" s="1"/>
      <c r="B18" s="1"/>
      <c r="C18" s="1"/>
      <c r="D18" s="1"/>
      <c r="E18" s="1"/>
      <c r="F18" s="1"/>
      <c r="G18" s="1"/>
      <c r="H18" s="1"/>
    </row>
    <row r="19" spans="1:8" x14ac:dyDescent="0.35">
      <c r="A19" s="1"/>
      <c r="B19" s="1"/>
      <c r="C19" s="1"/>
      <c r="D19" s="1"/>
      <c r="E19" s="1"/>
      <c r="F19" s="1"/>
      <c r="G19" s="1"/>
      <c r="H19" s="1"/>
    </row>
    <row r="20" spans="1:8" x14ac:dyDescent="0.35">
      <c r="A20" s="1"/>
      <c r="B20" s="1"/>
      <c r="C20" s="1"/>
      <c r="D20" s="1"/>
      <c r="E20" s="1"/>
      <c r="F20" s="1"/>
      <c r="G20" s="1"/>
      <c r="H20" s="1"/>
    </row>
    <row r="21" spans="1:8" x14ac:dyDescent="0.35">
      <c r="A21" s="1"/>
      <c r="B21" s="1"/>
      <c r="C21" s="1"/>
      <c r="D21" s="1"/>
      <c r="E21" s="1"/>
      <c r="F21" s="1"/>
      <c r="G21" s="1"/>
      <c r="H21" s="1"/>
    </row>
    <row r="22" spans="1:8" x14ac:dyDescent="0.35">
      <c r="A22" s="1"/>
      <c r="B22" s="1"/>
      <c r="C22" s="1"/>
      <c r="D22" s="1"/>
      <c r="E22" s="1"/>
      <c r="F22" s="1"/>
      <c r="G22" s="1"/>
      <c r="H22" s="1"/>
    </row>
    <row r="23" spans="1:8" x14ac:dyDescent="0.35">
      <c r="A23" s="1"/>
      <c r="B23" s="1"/>
      <c r="C23" s="1"/>
      <c r="D23" s="1"/>
      <c r="E23" s="1"/>
      <c r="F23" s="1"/>
      <c r="G23" s="1"/>
      <c r="H23" s="1"/>
    </row>
    <row r="24" spans="1:8" x14ac:dyDescent="0.35">
      <c r="A24" s="1"/>
      <c r="B24" s="1"/>
      <c r="C24" s="1"/>
      <c r="D24" s="1"/>
      <c r="E24" s="1"/>
      <c r="F24" s="1"/>
      <c r="G24" s="1"/>
      <c r="H24" s="1"/>
    </row>
    <row r="25" spans="1:8" x14ac:dyDescent="0.35">
      <c r="A25" s="1"/>
      <c r="B25" s="1"/>
      <c r="C25" s="1"/>
      <c r="D25" s="1"/>
      <c r="E25" s="1"/>
      <c r="F25" s="1"/>
      <c r="G25" s="1"/>
      <c r="H25" s="1"/>
    </row>
    <row r="26" spans="1:8" x14ac:dyDescent="0.35">
      <c r="A26" s="1"/>
      <c r="B26" s="1"/>
      <c r="C26" s="1"/>
      <c r="D26" s="1"/>
      <c r="E26" s="1"/>
      <c r="F26" s="1"/>
      <c r="G26" s="1"/>
      <c r="H26" s="1"/>
    </row>
    <row r="27" spans="1:8" x14ac:dyDescent="0.35">
      <c r="A27" s="1"/>
      <c r="B27" s="1"/>
      <c r="C27" s="1"/>
      <c r="D27" s="1"/>
      <c r="E27" s="1"/>
      <c r="F27" s="1"/>
      <c r="G27" s="1"/>
      <c r="H27" s="1"/>
    </row>
    <row r="28" spans="1:8" x14ac:dyDescent="0.35">
      <c r="A28" s="1"/>
      <c r="B28" s="1"/>
      <c r="C28" s="1"/>
      <c r="D28" s="1"/>
      <c r="E28" s="1"/>
      <c r="F28" s="1"/>
      <c r="G28" s="1"/>
      <c r="H28" s="1"/>
    </row>
    <row r="29" spans="1:8" x14ac:dyDescent="0.35">
      <c r="A29" s="1"/>
      <c r="B29" s="1"/>
      <c r="C29" s="1"/>
      <c r="D29" s="1"/>
      <c r="E29" s="1"/>
      <c r="F29" s="1"/>
      <c r="G29" s="1"/>
      <c r="H29" s="1"/>
    </row>
    <row r="30" spans="1:8" x14ac:dyDescent="0.35">
      <c r="A30" s="1"/>
      <c r="B30" s="1"/>
      <c r="C30" s="1"/>
      <c r="D30" s="1"/>
      <c r="E30" s="1"/>
      <c r="F30" s="1"/>
      <c r="G30" s="1"/>
      <c r="H30" s="1"/>
    </row>
    <row r="31" spans="1:8" x14ac:dyDescent="0.35">
      <c r="A31" s="1"/>
      <c r="B31" s="1"/>
      <c r="C31" s="1"/>
      <c r="D31" s="1"/>
      <c r="E31" s="1"/>
      <c r="F31" s="1"/>
      <c r="G31" s="1"/>
      <c r="H31" s="1"/>
    </row>
    <row r="32" spans="1:8" x14ac:dyDescent="0.35">
      <c r="A32" s="1"/>
      <c r="B32" s="1"/>
      <c r="C32" s="1"/>
      <c r="D32" s="1"/>
      <c r="E32" s="1"/>
      <c r="F32" s="1"/>
      <c r="G32" s="1"/>
      <c r="H32" s="1"/>
    </row>
    <row r="33" spans="1:8" x14ac:dyDescent="0.35">
      <c r="A33" s="1"/>
      <c r="B33" s="1"/>
      <c r="C33" s="1"/>
      <c r="D33" s="1"/>
      <c r="E33" s="1"/>
      <c r="F33" s="1"/>
      <c r="G33" s="1"/>
      <c r="H33" s="1"/>
    </row>
    <row r="34" spans="1:8" x14ac:dyDescent="0.35">
      <c r="A34" s="1"/>
      <c r="B34" s="1"/>
      <c r="C34" s="1"/>
      <c r="D34" s="1"/>
      <c r="E34" s="1"/>
      <c r="F34" s="1"/>
      <c r="G34" s="1"/>
      <c r="H34" s="1"/>
    </row>
    <row r="35" spans="1:8" x14ac:dyDescent="0.35">
      <c r="A35" s="1"/>
      <c r="B35" s="1"/>
      <c r="C35" s="1"/>
      <c r="D35" s="1"/>
      <c r="E35" s="1"/>
      <c r="F35" s="1"/>
      <c r="G35" s="1"/>
      <c r="H35" s="1"/>
    </row>
    <row r="36" spans="1:8" x14ac:dyDescent="0.35">
      <c r="A36" s="1"/>
      <c r="B36" s="1"/>
      <c r="C36" s="1"/>
      <c r="D36" s="1"/>
      <c r="E36" s="1"/>
      <c r="F36" s="1"/>
      <c r="G36" s="1"/>
      <c r="H36" s="1"/>
    </row>
    <row r="37" spans="1:8" x14ac:dyDescent="0.35">
      <c r="A37" s="1"/>
      <c r="B37" s="1"/>
      <c r="C37" s="1"/>
      <c r="D37" s="1"/>
      <c r="E37" s="1"/>
      <c r="F37" s="1"/>
      <c r="G37" s="1"/>
      <c r="H37" s="1"/>
    </row>
    <row r="38" spans="1:8" x14ac:dyDescent="0.35">
      <c r="A38" s="1"/>
      <c r="B38" s="1"/>
      <c r="C38" s="1"/>
      <c r="D38" s="1"/>
      <c r="E38" s="1"/>
      <c r="F38" s="1"/>
      <c r="G38" s="1"/>
      <c r="H38" s="1"/>
    </row>
    <row r="39" spans="1:8" x14ac:dyDescent="0.35">
      <c r="A39" s="1"/>
      <c r="B39" s="1"/>
      <c r="C39" s="1"/>
      <c r="D39" s="1"/>
      <c r="E39" s="1"/>
      <c r="F39" s="1"/>
      <c r="G39" s="1"/>
      <c r="H39" s="1"/>
    </row>
    <row r="40" spans="1:8" x14ac:dyDescent="0.35">
      <c r="A40" s="1"/>
      <c r="B40" s="1"/>
      <c r="C40" s="1"/>
      <c r="D40" s="1"/>
      <c r="E40" s="1"/>
      <c r="F40" s="1"/>
      <c r="G40" s="1"/>
      <c r="H40" s="1"/>
    </row>
    <row r="41" spans="1:8" x14ac:dyDescent="0.35">
      <c r="A41" s="1"/>
      <c r="B41" s="1"/>
      <c r="C41" s="1"/>
      <c r="D41" s="1"/>
      <c r="E41" s="1"/>
      <c r="F41" s="1"/>
      <c r="G41" s="1"/>
      <c r="H41" s="1"/>
    </row>
    <row r="42" spans="1:8" x14ac:dyDescent="0.35">
      <c r="A42" s="1"/>
      <c r="B42" s="1"/>
      <c r="C42" s="1"/>
      <c r="D42" s="1"/>
      <c r="E42" s="1"/>
      <c r="F42" s="1"/>
      <c r="G42" s="1"/>
      <c r="H42" s="1"/>
    </row>
    <row r="43" spans="1:8" x14ac:dyDescent="0.35">
      <c r="A43" s="1"/>
      <c r="B43" s="1"/>
      <c r="C43" s="1"/>
      <c r="D43" s="1"/>
      <c r="E43" s="1"/>
      <c r="F43" s="1"/>
      <c r="G43" s="1"/>
      <c r="H43" s="1"/>
    </row>
    <row r="44" spans="1:8" x14ac:dyDescent="0.35">
      <c r="A44" s="1"/>
      <c r="B44" s="1"/>
      <c r="C44" s="1"/>
      <c r="D44" s="1"/>
      <c r="E44" s="1"/>
      <c r="F44" s="1"/>
      <c r="G44" s="1"/>
      <c r="H44" s="1"/>
    </row>
    <row r="45" spans="1:8" x14ac:dyDescent="0.35">
      <c r="A45" s="1"/>
      <c r="B45" s="1"/>
      <c r="C45" s="1"/>
      <c r="D45" s="1"/>
      <c r="E45" s="1"/>
      <c r="F45" s="1"/>
      <c r="G45" s="1"/>
      <c r="H45" s="1"/>
    </row>
    <row r="46" spans="1:8" x14ac:dyDescent="0.35">
      <c r="A46" s="1"/>
      <c r="B46" s="1"/>
      <c r="C46" s="1"/>
      <c r="D46" s="1"/>
      <c r="E46" s="1"/>
      <c r="F46" s="1"/>
      <c r="G46" s="1"/>
      <c r="H46" s="1"/>
    </row>
    <row r="47" spans="1:8" x14ac:dyDescent="0.35">
      <c r="A47" s="1"/>
      <c r="B47" s="1"/>
      <c r="C47" s="1"/>
      <c r="D47" s="1"/>
      <c r="E47" s="1"/>
      <c r="F47" s="1"/>
      <c r="G47" s="1"/>
      <c r="H47" s="1"/>
    </row>
  </sheetData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08984375" defaultRowHeight="14.5" x14ac:dyDescent="0.35"/>
  <cols>
    <col min="1" max="1" width="11.08984375" style="2" customWidth="1"/>
    <col min="2" max="2" width="37.81640625" style="2" customWidth="1"/>
    <col min="3" max="3" width="10.81640625" style="2" customWidth="1"/>
    <col min="4" max="4" width="2.26953125" style="2" customWidth="1"/>
    <col min="5" max="5" width="2.81640625" style="2" customWidth="1"/>
    <col min="6" max="6" width="6.26953125" style="2" customWidth="1"/>
    <col min="7" max="7" width="4.26953125" style="2" hidden="1" customWidth="1"/>
    <col min="8" max="8" width="12.26953125" style="2" customWidth="1"/>
    <col min="9" max="16384" width="9.08984375" style="2"/>
  </cols>
  <sheetData>
    <row r="1" spans="1:8" x14ac:dyDescent="0.35">
      <c r="A1" s="1"/>
      <c r="B1" s="1"/>
      <c r="C1" s="1"/>
      <c r="D1" s="1"/>
      <c r="E1" s="1"/>
      <c r="F1" s="1"/>
      <c r="G1" s="1"/>
      <c r="H1" s="1"/>
    </row>
    <row r="2" spans="1:8" x14ac:dyDescent="0.35">
      <c r="A2" s="1"/>
      <c r="B2" s="1"/>
      <c r="C2" s="1"/>
      <c r="D2" s="1"/>
      <c r="E2" s="1"/>
      <c r="F2" s="1"/>
      <c r="G2" s="1"/>
      <c r="H2" s="1"/>
    </row>
    <row r="3" spans="1:8" ht="15" customHeight="1" x14ac:dyDescent="0.35">
      <c r="A3" s="1"/>
      <c r="B3" s="93" t="s">
        <v>157</v>
      </c>
      <c r="C3" s="93"/>
      <c r="D3" s="93"/>
      <c r="E3" s="93"/>
      <c r="F3" s="93"/>
      <c r="G3" s="1"/>
      <c r="H3" s="1"/>
    </row>
    <row r="4" spans="1:8" ht="25.5" customHeight="1" x14ac:dyDescent="0.35">
      <c r="A4" s="1"/>
      <c r="B4" s="93"/>
      <c r="C4" s="93"/>
      <c r="D4" s="93"/>
      <c r="E4" s="93"/>
      <c r="F4" s="93"/>
      <c r="G4" s="1"/>
      <c r="H4" s="1"/>
    </row>
    <row r="5" spans="1:8" x14ac:dyDescent="0.35">
      <c r="A5" s="1"/>
      <c r="B5" s="1"/>
      <c r="C5" s="1"/>
      <c r="D5" s="1"/>
      <c r="E5" s="1"/>
      <c r="F5" s="1"/>
      <c r="G5" s="1"/>
      <c r="H5" s="1"/>
    </row>
    <row r="6" spans="1:8" x14ac:dyDescent="0.35">
      <c r="A6" s="1"/>
      <c r="B6" s="1"/>
      <c r="C6" s="1"/>
      <c r="D6" s="1"/>
      <c r="E6" s="1"/>
      <c r="F6" s="1"/>
      <c r="G6" s="1"/>
      <c r="H6" s="1"/>
    </row>
    <row r="7" spans="1:8" x14ac:dyDescent="0.35">
      <c r="A7" s="1"/>
      <c r="B7" s="1"/>
      <c r="C7" s="1"/>
      <c r="D7" s="1"/>
      <c r="E7" s="1"/>
      <c r="F7" s="1"/>
      <c r="G7" s="1"/>
      <c r="H7" s="1"/>
    </row>
    <row r="8" spans="1:8" x14ac:dyDescent="0.3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3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3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3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35">
      <c r="A12" s="1"/>
      <c r="B12" s="41"/>
      <c r="C12" s="42"/>
      <c r="D12" s="42"/>
      <c r="E12" s="42"/>
      <c r="F12" s="43"/>
      <c r="G12" s="43"/>
      <c r="H12" s="1"/>
    </row>
    <row r="13" spans="1:8" x14ac:dyDescent="0.35">
      <c r="A13" s="1"/>
      <c r="B13" s="1"/>
      <c r="C13" s="1"/>
      <c r="D13" s="1"/>
      <c r="E13" s="1"/>
      <c r="F13" s="1"/>
      <c r="G13" s="1"/>
      <c r="H13" s="1"/>
    </row>
    <row r="14" spans="1:8" x14ac:dyDescent="0.35">
      <c r="A14" s="1"/>
      <c r="B14" s="1"/>
      <c r="C14" s="1"/>
      <c r="D14" s="1"/>
      <c r="E14" s="1"/>
      <c r="F14" s="1"/>
      <c r="G14" s="1"/>
      <c r="H14" s="1"/>
    </row>
    <row r="15" spans="1:8" x14ac:dyDescent="0.35">
      <c r="A15" s="1"/>
      <c r="B15" s="1"/>
      <c r="C15" s="1"/>
      <c r="D15" s="1"/>
      <c r="E15" s="1"/>
      <c r="F15" s="1"/>
      <c r="G15" s="1"/>
      <c r="H15" s="1"/>
    </row>
    <row r="16" spans="1:8" x14ac:dyDescent="0.35">
      <c r="A16" s="1"/>
      <c r="B16" s="1"/>
      <c r="C16" s="1"/>
      <c r="D16" s="1"/>
      <c r="E16" s="1"/>
      <c r="F16" s="1"/>
      <c r="G16" s="1"/>
      <c r="H16" s="1"/>
    </row>
    <row r="17" spans="1:8" x14ac:dyDescent="0.35">
      <c r="A17" s="1"/>
      <c r="B17" s="1"/>
      <c r="C17" s="1"/>
      <c r="D17" s="1"/>
      <c r="E17" s="1"/>
      <c r="F17" s="1"/>
      <c r="G17" s="1"/>
      <c r="H17" s="1"/>
    </row>
    <row r="18" spans="1:8" x14ac:dyDescent="0.35">
      <c r="A18" s="1"/>
      <c r="B18" s="1"/>
      <c r="C18" s="1"/>
      <c r="D18" s="1"/>
      <c r="E18" s="1"/>
      <c r="F18" s="1"/>
      <c r="G18" s="1"/>
      <c r="H18" s="1"/>
    </row>
    <row r="19" spans="1:8" x14ac:dyDescent="0.35">
      <c r="A19" s="1"/>
      <c r="B19" s="1"/>
      <c r="C19" s="1"/>
      <c r="D19" s="1"/>
      <c r="E19" s="1"/>
      <c r="F19" s="1"/>
      <c r="G19" s="1"/>
      <c r="H19" s="1"/>
    </row>
    <row r="20" spans="1:8" x14ac:dyDescent="0.35">
      <c r="A20" s="1"/>
      <c r="B20" s="1"/>
      <c r="C20" s="1"/>
      <c r="D20" s="1"/>
      <c r="E20" s="1"/>
      <c r="F20" s="1"/>
      <c r="G20" s="1"/>
      <c r="H20" s="1"/>
    </row>
    <row r="21" spans="1:8" x14ac:dyDescent="0.35">
      <c r="A21" s="1"/>
      <c r="B21" s="1"/>
      <c r="C21" s="1"/>
      <c r="D21" s="1"/>
      <c r="E21" s="1"/>
      <c r="F21" s="1"/>
      <c r="G21" s="1"/>
      <c r="H21" s="1"/>
    </row>
    <row r="22" spans="1:8" x14ac:dyDescent="0.35">
      <c r="A22" s="1"/>
      <c r="B22" s="1"/>
      <c r="C22" s="1"/>
      <c r="D22" s="1"/>
      <c r="E22" s="1"/>
      <c r="F22" s="1"/>
      <c r="G22" s="1"/>
      <c r="H22" s="1"/>
    </row>
    <row r="23" spans="1:8" x14ac:dyDescent="0.35">
      <c r="A23" s="1"/>
      <c r="B23" s="1"/>
      <c r="C23" s="1"/>
      <c r="D23" s="1"/>
      <c r="E23" s="1"/>
      <c r="F23" s="1"/>
      <c r="G23" s="1"/>
      <c r="H23" s="1"/>
    </row>
    <row r="24" spans="1:8" x14ac:dyDescent="0.35">
      <c r="A24" s="1"/>
      <c r="B24" s="1"/>
      <c r="C24" s="1"/>
      <c r="D24" s="1"/>
      <c r="E24" s="1"/>
      <c r="F24" s="1"/>
      <c r="G24" s="1"/>
      <c r="H24" s="1"/>
    </row>
    <row r="25" spans="1:8" x14ac:dyDescent="0.35">
      <c r="A25" s="1"/>
      <c r="B25" s="1"/>
      <c r="C25" s="1"/>
      <c r="D25" s="1"/>
      <c r="E25" s="1"/>
      <c r="F25" s="1"/>
      <c r="G25" s="1"/>
      <c r="H25" s="1"/>
    </row>
    <row r="26" spans="1:8" x14ac:dyDescent="0.35">
      <c r="A26" s="1"/>
      <c r="B26" s="1"/>
      <c r="C26" s="1"/>
      <c r="D26" s="1"/>
      <c r="E26" s="1"/>
      <c r="F26" s="1"/>
      <c r="G26" s="1"/>
      <c r="H26" s="1"/>
    </row>
    <row r="27" spans="1:8" x14ac:dyDescent="0.35">
      <c r="A27" s="1"/>
      <c r="B27" s="1"/>
      <c r="C27" s="1"/>
      <c r="D27" s="1"/>
      <c r="E27" s="1"/>
      <c r="F27" s="1"/>
      <c r="G27" s="1"/>
      <c r="H27" s="1"/>
    </row>
    <row r="28" spans="1:8" x14ac:dyDescent="0.35">
      <c r="A28" s="1"/>
      <c r="B28" s="1"/>
      <c r="C28" s="1"/>
      <c r="D28" s="1"/>
      <c r="E28" s="1"/>
      <c r="F28" s="1"/>
      <c r="G28" s="1"/>
      <c r="H28" s="1"/>
    </row>
    <row r="29" spans="1:8" x14ac:dyDescent="0.35">
      <c r="A29" s="1"/>
      <c r="B29" s="1"/>
      <c r="C29" s="1"/>
      <c r="D29" s="1"/>
      <c r="E29" s="1"/>
      <c r="F29" s="1"/>
      <c r="G29" s="1"/>
      <c r="H29" s="1"/>
    </row>
    <row r="30" spans="1:8" x14ac:dyDescent="0.35">
      <c r="A30" s="1"/>
      <c r="B30" s="1"/>
      <c r="C30" s="1"/>
      <c r="D30" s="1"/>
      <c r="E30" s="1"/>
      <c r="F30" s="1"/>
      <c r="G30" s="1"/>
      <c r="H30" s="1"/>
    </row>
    <row r="31" spans="1:8" x14ac:dyDescent="0.35">
      <c r="A31" s="1"/>
      <c r="B31" s="1"/>
      <c r="C31" s="1"/>
      <c r="D31" s="1"/>
      <c r="E31" s="1"/>
      <c r="F31" s="1"/>
      <c r="G31" s="1"/>
      <c r="H31" s="1"/>
    </row>
    <row r="32" spans="1:8" x14ac:dyDescent="0.35">
      <c r="A32" s="1"/>
      <c r="B32" s="1"/>
      <c r="C32" s="1"/>
      <c r="D32" s="1"/>
      <c r="E32" s="1"/>
      <c r="F32" s="1"/>
      <c r="G32" s="1"/>
      <c r="H32" s="1"/>
    </row>
    <row r="33" spans="1:8" x14ac:dyDescent="0.35">
      <c r="A33" s="1"/>
      <c r="B33" s="1"/>
      <c r="C33" s="1"/>
      <c r="D33" s="1"/>
      <c r="E33" s="1"/>
      <c r="F33" s="1"/>
      <c r="G33" s="1"/>
      <c r="H33" s="1"/>
    </row>
    <row r="34" spans="1:8" x14ac:dyDescent="0.35">
      <c r="A34" s="1"/>
      <c r="B34" s="1"/>
      <c r="C34" s="1"/>
      <c r="D34" s="1"/>
      <c r="E34" s="1"/>
      <c r="F34" s="1"/>
      <c r="G34" s="1"/>
      <c r="H34" s="1"/>
    </row>
    <row r="35" spans="1:8" x14ac:dyDescent="0.35">
      <c r="A35" s="1"/>
      <c r="B35" s="1"/>
      <c r="C35" s="1"/>
      <c r="D35" s="1"/>
      <c r="E35" s="1"/>
      <c r="F35" s="1"/>
      <c r="G35" s="1"/>
      <c r="H35" s="1"/>
    </row>
    <row r="36" spans="1:8" x14ac:dyDescent="0.35">
      <c r="A36" s="1"/>
      <c r="B36" s="1"/>
      <c r="C36" s="1"/>
      <c r="D36" s="1"/>
      <c r="E36" s="1"/>
      <c r="F36" s="1"/>
      <c r="G36" s="1"/>
      <c r="H36" s="1"/>
    </row>
    <row r="37" spans="1:8" x14ac:dyDescent="0.35">
      <c r="A37" s="1"/>
      <c r="B37" s="1"/>
      <c r="C37" s="1"/>
      <c r="D37" s="1"/>
      <c r="E37" s="1"/>
      <c r="F37" s="1"/>
      <c r="G37" s="1"/>
      <c r="H37" s="1"/>
    </row>
    <row r="38" spans="1:8" x14ac:dyDescent="0.35">
      <c r="A38" s="1"/>
      <c r="B38" s="1"/>
      <c r="C38" s="1"/>
      <c r="D38" s="1"/>
      <c r="E38" s="1"/>
      <c r="F38" s="1"/>
      <c r="G38" s="1"/>
      <c r="H38" s="1"/>
    </row>
    <row r="39" spans="1:8" x14ac:dyDescent="0.35">
      <c r="A39" s="1"/>
      <c r="B39" s="1"/>
      <c r="C39" s="1"/>
      <c r="D39" s="1"/>
      <c r="E39" s="1"/>
      <c r="F39" s="1"/>
      <c r="G39" s="1"/>
      <c r="H39" s="1"/>
    </row>
    <row r="40" spans="1:8" x14ac:dyDescent="0.35">
      <c r="A40" s="1"/>
      <c r="B40" s="1"/>
      <c r="C40" s="1"/>
      <c r="D40" s="1"/>
      <c r="E40" s="1"/>
      <c r="F40" s="1"/>
      <c r="G40" s="1"/>
      <c r="H40" s="1"/>
    </row>
    <row r="41" spans="1:8" x14ac:dyDescent="0.35">
      <c r="A41" s="1"/>
      <c r="B41" s="1"/>
      <c r="C41" s="1"/>
      <c r="D41" s="1"/>
      <c r="E41" s="1"/>
      <c r="F41" s="1"/>
      <c r="G41" s="1"/>
      <c r="H41" s="1"/>
    </row>
    <row r="42" spans="1:8" x14ac:dyDescent="0.35">
      <c r="A42" s="1"/>
      <c r="B42" s="1"/>
      <c r="C42" s="1"/>
      <c r="D42" s="1"/>
      <c r="E42" s="1"/>
      <c r="F42" s="1"/>
      <c r="G42" s="1"/>
      <c r="H42" s="1"/>
    </row>
    <row r="43" spans="1:8" x14ac:dyDescent="0.35">
      <c r="A43" s="1"/>
      <c r="B43" s="1"/>
      <c r="C43" s="1"/>
      <c r="D43" s="1"/>
      <c r="E43" s="1"/>
      <c r="F43" s="1"/>
      <c r="G43" s="1"/>
      <c r="H43" s="1"/>
    </row>
    <row r="44" spans="1:8" x14ac:dyDescent="0.35">
      <c r="A44" s="1"/>
      <c r="B44" s="1"/>
      <c r="C44" s="1"/>
      <c r="D44" s="1"/>
      <c r="E44" s="1"/>
      <c r="F44" s="1"/>
      <c r="G44" s="1"/>
      <c r="H44" s="1"/>
    </row>
    <row r="45" spans="1:8" x14ac:dyDescent="0.35">
      <c r="A45" s="1"/>
      <c r="B45" s="1"/>
      <c r="C45" s="1"/>
      <c r="D45" s="1"/>
      <c r="E45" s="1"/>
      <c r="F45" s="1"/>
      <c r="G45" s="1"/>
      <c r="H45" s="1"/>
    </row>
    <row r="46" spans="1:8" x14ac:dyDescent="0.35">
      <c r="A46" s="1"/>
      <c r="B46" s="1"/>
      <c r="C46" s="1"/>
      <c r="D46" s="1"/>
      <c r="E46" s="1"/>
      <c r="F46" s="1"/>
      <c r="G46" s="1"/>
      <c r="H46" s="1"/>
    </row>
    <row r="47" spans="1:8" x14ac:dyDescent="0.35">
      <c r="A47" s="1"/>
      <c r="B47" s="1"/>
      <c r="C47" s="1"/>
      <c r="D47" s="1"/>
      <c r="E47" s="1"/>
      <c r="F47" s="1"/>
      <c r="G47" s="1"/>
      <c r="H47" s="1"/>
    </row>
    <row r="48" spans="1:8" x14ac:dyDescent="0.35">
      <c r="A48" s="1"/>
      <c r="B48" s="1"/>
      <c r="C48" s="1"/>
      <c r="D48" s="1"/>
      <c r="E48" s="1"/>
      <c r="F48" s="1"/>
      <c r="G48" s="1"/>
      <c r="H48" s="1"/>
    </row>
    <row r="49" spans="1:8" x14ac:dyDescent="0.35">
      <c r="A49" s="1"/>
      <c r="B49" s="1"/>
      <c r="C49" s="1"/>
      <c r="D49" s="1"/>
      <c r="E49" s="1"/>
      <c r="F49" s="1"/>
      <c r="G49" s="1"/>
      <c r="H49" s="1"/>
    </row>
  </sheetData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topLeftCell="A16" zoomScaleNormal="100" workbookViewId="0"/>
  </sheetViews>
  <sheetFormatPr defaultColWidth="9.08984375" defaultRowHeight="14.5" x14ac:dyDescent="0.35"/>
  <cols>
    <col min="1" max="1" width="6.6328125" style="2" customWidth="1"/>
    <col min="2" max="2" width="44.81640625" style="2" customWidth="1"/>
    <col min="3" max="3" width="10.08984375" style="2" customWidth="1"/>
    <col min="4" max="4" width="3.81640625" style="2" customWidth="1"/>
    <col min="5" max="5" width="12.26953125" style="2" customWidth="1"/>
    <col min="6" max="6" width="3.26953125" style="2" customWidth="1"/>
    <col min="7" max="7" width="6.26953125" style="2" customWidth="1"/>
    <col min="8" max="16384" width="9.08984375" style="2"/>
  </cols>
  <sheetData>
    <row r="1" spans="1:7" x14ac:dyDescent="0.35">
      <c r="A1" s="1"/>
      <c r="B1" s="1"/>
      <c r="C1" s="1"/>
      <c r="D1" s="1"/>
      <c r="E1" s="1"/>
      <c r="F1" s="1"/>
      <c r="G1" s="1"/>
    </row>
    <row r="2" spans="1:7" x14ac:dyDescent="0.35">
      <c r="A2" s="1"/>
      <c r="B2" s="1"/>
      <c r="C2" s="1"/>
      <c r="D2" s="1"/>
      <c r="E2" s="1"/>
      <c r="F2" s="1"/>
      <c r="G2" s="1"/>
    </row>
    <row r="3" spans="1:7" ht="15" customHeight="1" x14ac:dyDescent="0.35">
      <c r="A3" s="1"/>
      <c r="B3" s="91" t="s">
        <v>47</v>
      </c>
      <c r="C3" s="91"/>
      <c r="D3" s="91"/>
      <c r="E3" s="91"/>
      <c r="F3" s="91"/>
      <c r="G3" s="1"/>
    </row>
    <row r="4" spans="1:7" ht="15" customHeight="1" x14ac:dyDescent="0.35">
      <c r="A4" s="1"/>
      <c r="B4" s="91"/>
      <c r="C4" s="91"/>
      <c r="D4" s="91"/>
      <c r="E4" s="91"/>
      <c r="F4" s="91"/>
      <c r="G4" s="1"/>
    </row>
    <row r="5" spans="1:7" x14ac:dyDescent="0.35">
      <c r="A5" s="1"/>
      <c r="B5" s="1"/>
      <c r="C5" s="1"/>
      <c r="D5" s="1"/>
      <c r="E5" s="1"/>
      <c r="F5" s="1"/>
      <c r="G5" s="1"/>
    </row>
    <row r="6" spans="1:7" x14ac:dyDescent="0.35">
      <c r="A6" s="1"/>
      <c r="B6" s="1"/>
      <c r="C6" s="1"/>
      <c r="D6" s="1"/>
      <c r="E6" s="1"/>
      <c r="F6" s="1"/>
      <c r="G6" s="1"/>
    </row>
    <row r="7" spans="1:7" x14ac:dyDescent="0.35">
      <c r="A7" s="1"/>
      <c r="B7" s="1"/>
      <c r="C7" s="1"/>
      <c r="D7" s="1"/>
      <c r="E7" s="1"/>
      <c r="F7" s="1"/>
      <c r="G7" s="1"/>
    </row>
    <row r="8" spans="1:7" x14ac:dyDescent="0.3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35">
      <c r="A9" s="1"/>
      <c r="B9" s="44" t="s">
        <v>56</v>
      </c>
      <c r="C9" s="7">
        <f>'Fane 3. Omkostninger i ØR2018'!G11</f>
        <v>16148927.262252765</v>
      </c>
      <c r="D9" s="8" t="s">
        <v>3</v>
      </c>
      <c r="E9" s="9"/>
      <c r="F9" s="10"/>
      <c r="G9" s="1"/>
    </row>
    <row r="10" spans="1:7" ht="17.149999999999999" customHeight="1" x14ac:dyDescent="0.35">
      <c r="A10" s="1"/>
      <c r="B10" s="39" t="s">
        <v>73</v>
      </c>
      <c r="C10" s="7">
        <f>'Fane 4. Korrigeret grundlag'!F22</f>
        <v>0</v>
      </c>
      <c r="D10" s="8" t="s">
        <v>3</v>
      </c>
      <c r="E10" s="32"/>
      <c r="F10" s="13"/>
      <c r="G10" s="1"/>
    </row>
    <row r="11" spans="1:7" ht="17.149999999999999" customHeight="1" x14ac:dyDescent="0.35">
      <c r="A11" s="1"/>
      <c r="B11" s="39" t="s">
        <v>72</v>
      </c>
      <c r="C11" s="7">
        <f>'Fane 4. Korrigeret grundlag'!F23</f>
        <v>14022.857089879415</v>
      </c>
      <c r="D11" s="8" t="s">
        <v>3</v>
      </c>
      <c r="E11" s="32"/>
      <c r="F11" s="13"/>
      <c r="G11" s="1"/>
    </row>
    <row r="12" spans="1:7" ht="17.149999999999999" customHeight="1" x14ac:dyDescent="0.35">
      <c r="A12" s="1"/>
      <c r="B12" s="63" t="s">
        <v>77</v>
      </c>
      <c r="C12" s="7">
        <f>'Fane 11. Tillæg'!D18</f>
        <v>357287.55060599995</v>
      </c>
      <c r="D12" s="8" t="s">
        <v>3</v>
      </c>
      <c r="E12" s="32"/>
      <c r="F12" s="13"/>
      <c r="G12" s="1"/>
    </row>
    <row r="13" spans="1:7" ht="17.149999999999999" customHeight="1" x14ac:dyDescent="0.35">
      <c r="A13" s="1"/>
      <c r="B13" s="63" t="s">
        <v>76</v>
      </c>
      <c r="C13" s="11">
        <f>'Fane 11. Tillæg'!F18</f>
        <v>430048.42552479997</v>
      </c>
      <c r="D13" s="8" t="s">
        <v>3</v>
      </c>
      <c r="E13" s="12"/>
      <c r="F13" s="13"/>
      <c r="G13" s="1"/>
    </row>
    <row r="14" spans="1:7" ht="17.149999999999999" customHeight="1" x14ac:dyDescent="0.35">
      <c r="A14" s="1"/>
      <c r="B14" s="63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49999999999999" customHeight="1" x14ac:dyDescent="0.35">
      <c r="A15" s="1"/>
      <c r="B15" s="63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49999999999999" customHeight="1" x14ac:dyDescent="0.35">
      <c r="A16" s="1"/>
      <c r="B16" s="63" t="s">
        <v>42</v>
      </c>
      <c r="C16" s="11">
        <f>SUM(C9:C15)*Prisudvikling2019</f>
        <v>286459.83501350117</v>
      </c>
      <c r="D16" s="8" t="s">
        <v>3</v>
      </c>
      <c r="E16" s="12"/>
      <c r="F16" s="13"/>
      <c r="G16" s="1"/>
    </row>
    <row r="17" spans="1:7" ht="17.149999999999999" customHeight="1" x14ac:dyDescent="0.35">
      <c r="A17" s="1"/>
      <c r="B17" s="63" t="s">
        <v>14</v>
      </c>
      <c r="C17" s="11">
        <f>-SUM(C9:C16)*'Fane 6. Individuelt eff. krav'!G9</f>
        <v>-344734.91860973887</v>
      </c>
      <c r="D17" s="8" t="s">
        <v>3</v>
      </c>
      <c r="E17" s="12"/>
      <c r="F17" s="13"/>
      <c r="G17" s="1"/>
    </row>
    <row r="18" spans="1:7" ht="17.149999999999999" customHeight="1" x14ac:dyDescent="0.35">
      <c r="A18" s="1"/>
      <c r="B18" s="63" t="s">
        <v>70</v>
      </c>
      <c r="C18" s="67">
        <f>-(('Fane 7. Generelt eff. krav'!G10-'Fane 7. Generelt eff. krav'!G9)+SUM('Fane 2.1. Økonomisk ramme 2019'!C10,'Fane 2.1. Økonomisk ramme 2019'!C12,'Fane 2.1. Økonomisk ramme 2019'!C14))*(1+Prisudvikling2019)*GenereltKravDrift</f>
        <v>-160119.28687326724</v>
      </c>
      <c r="D18" s="8" t="s">
        <v>3</v>
      </c>
      <c r="E18" s="12"/>
      <c r="F18" s="13"/>
      <c r="G18" s="1"/>
    </row>
    <row r="19" spans="1:7" ht="17.149999999999999" customHeight="1" x14ac:dyDescent="0.35">
      <c r="A19" s="1"/>
      <c r="B19" s="63" t="s">
        <v>71</v>
      </c>
      <c r="C19" s="67">
        <f>-(('Fane 7. Generelt eff. krav'!G12-'Fane 7. Generelt eff. krav'!G11)+SUM('Fane 2.1. Økonomisk ramme 2019'!C11,'Fane 2.1. Økonomisk ramme 2019'!C13,'Fane 2.1. Økonomisk ramme 2019'!C15))*(1+Prisudvikling2019)*GenereltKravAnlæg</f>
        <v>-86330.075113303479</v>
      </c>
      <c r="D19" s="8" t="s">
        <v>3</v>
      </c>
      <c r="E19" s="15"/>
      <c r="F19" s="16"/>
      <c r="G19" s="1"/>
    </row>
    <row r="20" spans="1:7" ht="17.149999999999999" customHeight="1" x14ac:dyDescent="0.35">
      <c r="A20" s="1"/>
      <c r="B20" s="62" t="s">
        <v>46</v>
      </c>
      <c r="C20" s="17">
        <f>SUM(C9:C19)</f>
        <v>16645561.649890633</v>
      </c>
      <c r="D20" s="18" t="s">
        <v>3</v>
      </c>
      <c r="E20" s="17">
        <f>C20</f>
        <v>16645561.649890633</v>
      </c>
      <c r="F20" s="18" t="s">
        <v>3</v>
      </c>
      <c r="G20" s="1"/>
    </row>
    <row r="21" spans="1:7" ht="15" customHeight="1" x14ac:dyDescent="0.3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35">
      <c r="A22" s="1"/>
      <c r="B22" s="29" t="s">
        <v>23</v>
      </c>
      <c r="C22" s="17">
        <f>'Fane 5. Ikke-påvirkelige omk.'!E20</f>
        <v>6250228.7276003417</v>
      </c>
      <c r="D22" s="18" t="s">
        <v>3</v>
      </c>
      <c r="E22" s="17">
        <f>C22</f>
        <v>6250228.7276003417</v>
      </c>
      <c r="F22" s="18" t="s">
        <v>3</v>
      </c>
      <c r="G22" s="1"/>
    </row>
    <row r="23" spans="1:7" ht="15" customHeight="1" x14ac:dyDescent="0.3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35">
      <c r="A24" s="1"/>
      <c r="B24" s="29" t="s">
        <v>57</v>
      </c>
      <c r="C24" s="17">
        <v>30684.665924519082</v>
      </c>
      <c r="D24" s="18" t="s">
        <v>3</v>
      </c>
      <c r="E24" s="17">
        <f>C24</f>
        <v>30684.665924519082</v>
      </c>
      <c r="F24" s="18" t="s">
        <v>3</v>
      </c>
      <c r="G24" s="1"/>
    </row>
    <row r="25" spans="1:7" x14ac:dyDescent="0.3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35">
      <c r="A26" s="1"/>
      <c r="B26" s="29" t="s">
        <v>25</v>
      </c>
      <c r="C26" s="17">
        <f>'Fane 8. Hist. over el. underdæk'!G13</f>
        <v>0</v>
      </c>
      <c r="D26" s="18" t="s">
        <v>3</v>
      </c>
      <c r="E26" s="17">
        <f>C26</f>
        <v>0</v>
      </c>
      <c r="F26" s="18" t="s">
        <v>3</v>
      </c>
      <c r="G26" s="1"/>
    </row>
    <row r="27" spans="1:7" x14ac:dyDescent="0.3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35">
      <c r="A28" s="1"/>
      <c r="B28" s="29" t="s">
        <v>113</v>
      </c>
      <c r="C28" s="17">
        <f>'Fane 9. Kontrol af ØR2017'!G30</f>
        <v>-676746.56010522926</v>
      </c>
      <c r="D28" s="18" t="s">
        <v>3</v>
      </c>
      <c r="E28" s="17">
        <f>C28</f>
        <v>-676746.56010522926</v>
      </c>
      <c r="F28" s="18" t="s">
        <v>3</v>
      </c>
      <c r="G28" s="1"/>
    </row>
    <row r="29" spans="1:7" x14ac:dyDescent="0.35">
      <c r="A29" s="1"/>
      <c r="B29" s="41" t="s">
        <v>36</v>
      </c>
      <c r="C29" s="42"/>
      <c r="D29" s="43"/>
      <c r="E29" s="20">
        <f>SUM(E20,E22,E24,E26,E28:E28)</f>
        <v>22249728.483310264</v>
      </c>
      <c r="F29" s="21" t="s">
        <v>3</v>
      </c>
      <c r="G29" s="1"/>
    </row>
    <row r="30" spans="1:7" x14ac:dyDescent="0.35">
      <c r="A30" s="1"/>
      <c r="B30" s="1"/>
      <c r="C30" s="1"/>
      <c r="D30" s="1"/>
      <c r="E30" s="1"/>
      <c r="F30" s="1"/>
      <c r="G30" s="1"/>
    </row>
    <row r="31" spans="1:7" x14ac:dyDescent="0.35">
      <c r="A31" s="1"/>
      <c r="B31" s="1"/>
      <c r="C31" s="1"/>
      <c r="D31" s="1"/>
      <c r="E31" s="1"/>
      <c r="F31" s="1"/>
      <c r="G31" s="1"/>
    </row>
    <row r="32" spans="1:7" x14ac:dyDescent="0.35">
      <c r="A32" s="1"/>
      <c r="B32" s="1"/>
      <c r="C32" s="1"/>
      <c r="D32" s="1"/>
      <c r="E32" s="1"/>
      <c r="F32" s="1"/>
      <c r="G32" s="1"/>
    </row>
    <row r="33" spans="1:7" x14ac:dyDescent="0.35">
      <c r="A33" s="1"/>
      <c r="B33" s="1"/>
      <c r="C33" s="1"/>
      <c r="D33" s="1"/>
      <c r="E33" s="1"/>
      <c r="F33" s="1"/>
      <c r="G33" s="1"/>
    </row>
  </sheetData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topLeftCell="A7" zoomScaleNormal="100" workbookViewId="0">
      <selection activeCell="E21" sqref="E21"/>
    </sheetView>
  </sheetViews>
  <sheetFormatPr defaultColWidth="9.08984375" defaultRowHeight="14.5" x14ac:dyDescent="0.35"/>
  <cols>
    <col min="1" max="1" width="5.08984375" style="2" customWidth="1"/>
    <col min="2" max="2" width="47.36328125" style="2" customWidth="1"/>
    <col min="3" max="3" width="10.26953125" style="2" customWidth="1"/>
    <col min="4" max="4" width="3.26953125" style="2" customWidth="1"/>
    <col min="5" max="5" width="11.26953125" style="2" customWidth="1"/>
    <col min="6" max="6" width="3.26953125" style="2" customWidth="1"/>
    <col min="7" max="7" width="5.08984375" style="2" customWidth="1"/>
    <col min="8" max="16384" width="9.08984375" style="2"/>
  </cols>
  <sheetData>
    <row r="1" spans="1:7" x14ac:dyDescent="0.35">
      <c r="A1" s="1"/>
      <c r="B1" s="1"/>
      <c r="C1" s="1"/>
      <c r="D1" s="1"/>
      <c r="E1" s="1"/>
      <c r="F1" s="1"/>
      <c r="G1" s="1"/>
    </row>
    <row r="2" spans="1:7" x14ac:dyDescent="0.35">
      <c r="A2" s="1"/>
      <c r="B2" s="1"/>
      <c r="C2" s="1"/>
      <c r="D2" s="1"/>
      <c r="E2" s="1"/>
      <c r="F2" s="1"/>
      <c r="G2" s="1"/>
    </row>
    <row r="3" spans="1:7" ht="15" customHeight="1" x14ac:dyDescent="0.35">
      <c r="A3" s="1"/>
      <c r="B3" s="91" t="s">
        <v>48</v>
      </c>
      <c r="C3" s="91"/>
      <c r="D3" s="91"/>
      <c r="E3" s="91"/>
      <c r="F3" s="91"/>
      <c r="G3" s="1"/>
    </row>
    <row r="4" spans="1:7" ht="15" customHeight="1" x14ac:dyDescent="0.35">
      <c r="A4" s="1"/>
      <c r="B4" s="91"/>
      <c r="C4" s="91"/>
      <c r="D4" s="91"/>
      <c r="E4" s="91"/>
      <c r="F4" s="91"/>
      <c r="G4" s="1"/>
    </row>
    <row r="5" spans="1:7" x14ac:dyDescent="0.35">
      <c r="A5" s="1"/>
      <c r="B5" s="1"/>
      <c r="C5" s="1"/>
      <c r="D5" s="1"/>
      <c r="E5" s="1"/>
      <c r="F5" s="1"/>
      <c r="G5" s="1"/>
    </row>
    <row r="6" spans="1:7" x14ac:dyDescent="0.35">
      <c r="A6" s="1"/>
      <c r="B6" s="1"/>
      <c r="C6" s="1"/>
      <c r="D6" s="1"/>
      <c r="E6" s="1"/>
      <c r="F6" s="1"/>
      <c r="G6" s="1"/>
    </row>
    <row r="7" spans="1:7" x14ac:dyDescent="0.35">
      <c r="A7" s="1"/>
      <c r="B7" s="1"/>
      <c r="C7" s="1"/>
      <c r="D7" s="1"/>
      <c r="E7" s="1"/>
      <c r="F7" s="1"/>
      <c r="G7" s="1"/>
    </row>
    <row r="8" spans="1:7" x14ac:dyDescent="0.3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35">
      <c r="A9" s="1"/>
      <c r="B9" s="44" t="s">
        <v>59</v>
      </c>
      <c r="C9" s="7">
        <f>'Fane 2.1. Økonomisk ramme 2019'!E20</f>
        <v>16645561.649890633</v>
      </c>
      <c r="D9" s="8" t="s">
        <v>3</v>
      </c>
      <c r="E9" s="9"/>
      <c r="F9" s="10"/>
      <c r="G9" s="1"/>
    </row>
    <row r="10" spans="1:7" ht="15" customHeight="1" x14ac:dyDescent="0.35">
      <c r="A10" s="1"/>
      <c r="B10" s="45" t="s">
        <v>42</v>
      </c>
      <c r="C10" s="11">
        <f>C9*Prisudvikling2019</f>
        <v>281309.9918831517</v>
      </c>
      <c r="D10" s="8" t="s">
        <v>3</v>
      </c>
      <c r="E10" s="12"/>
      <c r="F10" s="13"/>
      <c r="G10" s="1"/>
    </row>
    <row r="11" spans="1:7" ht="15" customHeight="1" x14ac:dyDescent="0.35">
      <c r="A11" s="1"/>
      <c r="B11" s="45" t="s">
        <v>14</v>
      </c>
      <c r="C11" s="11">
        <f>-SUM(C9:C10)*'Fane 6. Individuelt eff. krav'!G9</f>
        <v>-338537.43283547572</v>
      </c>
      <c r="D11" s="8" t="s">
        <v>3</v>
      </c>
      <c r="E11" s="12"/>
      <c r="F11" s="13"/>
      <c r="G11" s="1"/>
    </row>
    <row r="12" spans="1:7" ht="15" customHeight="1" x14ac:dyDescent="0.35">
      <c r="A12" s="1"/>
      <c r="B12" s="45" t="s">
        <v>70</v>
      </c>
      <c r="C12" s="11">
        <f>('Fane 2.1. Økonomisk ramme 2019'!C18/GenereltKravDrift-'Fane 2.1. Økonomisk ramme 2019'!C18)*(1+Prisudvikling2019)*GenereltKravDrift</f>
        <v>-159568.79676499692</v>
      </c>
      <c r="D12" s="8" t="s">
        <v>3</v>
      </c>
      <c r="E12" s="14"/>
      <c r="F12" s="13"/>
      <c r="G12" s="1"/>
    </row>
    <row r="13" spans="1:7" ht="15" customHeight="1" x14ac:dyDescent="0.35">
      <c r="A13" s="1"/>
      <c r="B13" s="45" t="s">
        <v>71</v>
      </c>
      <c r="C13" s="11">
        <f>('Fane 2.1. Økonomisk ramme 2019'!C19/GenereltKravAnlæg-'Fane 2.1. Økonomisk ramme 2019'!C19)*(1+Prisudvikling2019)*GenereltKravAnlæg</f>
        <v>-87025.288618288643</v>
      </c>
      <c r="D13" s="8" t="s">
        <v>3</v>
      </c>
      <c r="E13" s="15"/>
      <c r="F13" s="16"/>
      <c r="G13" s="1"/>
    </row>
    <row r="14" spans="1:7" ht="15" customHeight="1" x14ac:dyDescent="0.35">
      <c r="A14" s="1"/>
      <c r="B14" s="46" t="s">
        <v>46</v>
      </c>
      <c r="C14" s="17">
        <f>SUM(C9:C13)</f>
        <v>16341740.123555023</v>
      </c>
      <c r="D14" s="18" t="s">
        <v>3</v>
      </c>
      <c r="E14" s="17">
        <f>C14</f>
        <v>16341740.123555023</v>
      </c>
      <c r="F14" s="18" t="s">
        <v>3</v>
      </c>
      <c r="G14" s="1"/>
    </row>
    <row r="15" spans="1:7" x14ac:dyDescent="0.3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35">
      <c r="A16" s="1"/>
      <c r="B16" s="29" t="s">
        <v>23</v>
      </c>
      <c r="C16" s="17">
        <f>'Fane 5. Ikke-påvirkelige omk.'!E20*(1+Prisudvikling2019)</f>
        <v>6355857.5930967871</v>
      </c>
      <c r="D16" s="18" t="s">
        <v>3</v>
      </c>
      <c r="E16" s="17">
        <f>C16</f>
        <v>6355857.5930967871</v>
      </c>
      <c r="F16" s="18" t="s">
        <v>3</v>
      </c>
      <c r="G16" s="1"/>
    </row>
    <row r="17" spans="1:7" x14ac:dyDescent="0.3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35">
      <c r="A18" s="1"/>
      <c r="B18" s="29" t="s">
        <v>25</v>
      </c>
      <c r="C18" s="17">
        <f>IF('Fane 8. Hist. over el. underdæk'!G12&gt;1,'Fane 8. Hist. over el. underdæk'!G13,0)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3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35">
      <c r="A20" s="1"/>
      <c r="B20" s="29" t="s">
        <v>113</v>
      </c>
      <c r="C20" s="17">
        <f>'Fane 2.1. Økonomisk ramme 2019'!C28*(1+Prisudvikling2019)</f>
        <v>-688183.57697100763</v>
      </c>
      <c r="D20" s="18" t="s">
        <v>3</v>
      </c>
      <c r="E20" s="17">
        <f>C20</f>
        <v>-688183.57697100763</v>
      </c>
      <c r="F20" s="18" t="s">
        <v>3</v>
      </c>
      <c r="G20" s="1"/>
    </row>
    <row r="21" spans="1:7" x14ac:dyDescent="0.35">
      <c r="A21" s="1"/>
      <c r="B21" s="41" t="s">
        <v>60</v>
      </c>
      <c r="C21" s="42"/>
      <c r="D21" s="43"/>
      <c r="E21" s="20">
        <f>SUM(E14,E16,E18,E20:E20)</f>
        <v>22009414.139680803</v>
      </c>
      <c r="F21" s="21" t="s">
        <v>3</v>
      </c>
      <c r="G21" s="1"/>
    </row>
    <row r="22" spans="1:7" x14ac:dyDescent="0.35">
      <c r="A22" s="1"/>
      <c r="B22" s="1"/>
      <c r="C22" s="1"/>
      <c r="D22" s="1"/>
      <c r="E22" s="1"/>
      <c r="F22" s="1"/>
      <c r="G22" s="1"/>
    </row>
    <row r="23" spans="1:7" x14ac:dyDescent="0.35">
      <c r="A23" s="1"/>
      <c r="B23" s="1"/>
      <c r="C23" s="1"/>
      <c r="D23" s="1"/>
      <c r="E23" s="1"/>
      <c r="F23" s="1"/>
      <c r="G23" s="1"/>
    </row>
    <row r="24" spans="1:7" x14ac:dyDescent="0.35">
      <c r="A24" s="1"/>
      <c r="B24" s="1"/>
      <c r="C24" s="1"/>
      <c r="D24" s="1"/>
      <c r="E24" s="1"/>
      <c r="F24" s="1"/>
      <c r="G24" s="1"/>
    </row>
    <row r="25" spans="1:7" x14ac:dyDescent="0.35">
      <c r="A25" s="1"/>
      <c r="B25" s="1"/>
      <c r="C25" s="1"/>
      <c r="D25" s="1"/>
      <c r="E25" s="1"/>
      <c r="F25" s="1"/>
      <c r="G25" s="1"/>
    </row>
    <row r="26" spans="1:7" x14ac:dyDescent="0.35">
      <c r="A26" s="1"/>
      <c r="B26" s="1"/>
      <c r="C26" s="1"/>
      <c r="D26" s="1"/>
      <c r="E26" s="1"/>
      <c r="F26" s="1"/>
      <c r="G26" s="1"/>
    </row>
    <row r="27" spans="1:7" x14ac:dyDescent="0.35">
      <c r="A27" s="1"/>
      <c r="B27" s="1"/>
      <c r="C27" s="1"/>
      <c r="D27" s="1"/>
      <c r="E27" s="1"/>
      <c r="F27" s="1"/>
      <c r="G27" s="1"/>
    </row>
    <row r="28" spans="1:7" x14ac:dyDescent="0.35">
      <c r="A28" s="1"/>
      <c r="B28" s="1"/>
      <c r="C28" s="1"/>
      <c r="D28" s="1"/>
      <c r="E28" s="1"/>
      <c r="F28" s="1"/>
      <c r="G28" s="1"/>
    </row>
    <row r="29" spans="1:7" x14ac:dyDescent="0.35">
      <c r="A29" s="1"/>
      <c r="B29" s="1"/>
      <c r="C29" s="1"/>
      <c r="D29" s="1"/>
      <c r="E29" s="1"/>
      <c r="F29" s="1"/>
      <c r="G29" s="1"/>
    </row>
    <row r="30" spans="1:7" x14ac:dyDescent="0.35">
      <c r="A30" s="1"/>
      <c r="B30" s="1"/>
      <c r="C30" s="1"/>
      <c r="D30" s="1"/>
      <c r="E30" s="1"/>
      <c r="F30" s="1"/>
      <c r="G30" s="1"/>
    </row>
    <row r="31" spans="1:7" x14ac:dyDescent="0.35">
      <c r="A31" s="1"/>
      <c r="B31" s="1"/>
      <c r="C31" s="1"/>
      <c r="D31" s="1"/>
      <c r="E31" s="1"/>
      <c r="F31" s="1"/>
      <c r="G31" s="1"/>
    </row>
    <row r="32" spans="1:7" x14ac:dyDescent="0.35">
      <c r="A32" s="1"/>
      <c r="B32" s="1"/>
      <c r="C32" s="1"/>
      <c r="D32" s="1"/>
      <c r="E32" s="1"/>
      <c r="F32" s="1"/>
      <c r="G32" s="1"/>
    </row>
    <row r="33" spans="1:7" x14ac:dyDescent="0.35">
      <c r="A33" s="1"/>
      <c r="B33" s="1"/>
      <c r="C33" s="1"/>
      <c r="D33" s="1"/>
      <c r="E33" s="1"/>
      <c r="F33" s="1"/>
      <c r="G33" s="1"/>
    </row>
    <row r="34" spans="1:7" x14ac:dyDescent="0.35">
      <c r="A34" s="1"/>
      <c r="B34" s="1"/>
      <c r="C34" s="1"/>
      <c r="D34" s="1"/>
      <c r="E34" s="1"/>
      <c r="F34" s="1"/>
      <c r="G34" s="1"/>
    </row>
    <row r="35" spans="1:7" x14ac:dyDescent="0.35">
      <c r="A35" s="1"/>
      <c r="B35" s="1"/>
      <c r="C35" s="1"/>
      <c r="D35" s="1"/>
      <c r="E35" s="1"/>
      <c r="F35" s="1"/>
      <c r="G35" s="1"/>
    </row>
    <row r="36" spans="1:7" x14ac:dyDescent="0.35">
      <c r="A36" s="1"/>
      <c r="B36" s="1"/>
      <c r="C36" s="1"/>
      <c r="D36" s="1"/>
      <c r="E36" s="1"/>
      <c r="F36" s="1"/>
      <c r="G36" s="1"/>
    </row>
    <row r="37" spans="1:7" x14ac:dyDescent="0.35">
      <c r="A37" s="1"/>
      <c r="B37" s="1"/>
      <c r="C37" s="1"/>
      <c r="D37" s="1"/>
      <c r="E37" s="1"/>
      <c r="F37" s="1"/>
      <c r="G37" s="1"/>
    </row>
    <row r="38" spans="1:7" x14ac:dyDescent="0.35">
      <c r="A38" s="1"/>
      <c r="B38" s="1"/>
      <c r="C38" s="1"/>
      <c r="D38" s="1"/>
      <c r="E38" s="1"/>
      <c r="F38" s="1"/>
      <c r="G38" s="1"/>
    </row>
    <row r="39" spans="1:7" x14ac:dyDescent="0.35">
      <c r="A39" s="1"/>
      <c r="B39" s="1"/>
      <c r="C39" s="1"/>
      <c r="D39" s="1"/>
      <c r="E39" s="1"/>
      <c r="F39" s="1"/>
      <c r="G39" s="1"/>
    </row>
    <row r="40" spans="1:7" x14ac:dyDescent="0.35">
      <c r="A40" s="1"/>
      <c r="B40" s="1"/>
      <c r="C40" s="1"/>
      <c r="D40" s="1"/>
      <c r="E40" s="1"/>
      <c r="F40" s="1"/>
      <c r="G40" s="1"/>
    </row>
    <row r="41" spans="1:7" x14ac:dyDescent="0.35">
      <c r="A41" s="1"/>
      <c r="B41" s="1"/>
      <c r="C41" s="1"/>
      <c r="D41" s="1"/>
      <c r="E41" s="1"/>
      <c r="F41" s="1"/>
      <c r="G41" s="1"/>
    </row>
  </sheetData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topLeftCell="A7" zoomScaleNormal="100" workbookViewId="0"/>
  </sheetViews>
  <sheetFormatPr defaultColWidth="9.08984375" defaultRowHeight="14.5" x14ac:dyDescent="0.35"/>
  <cols>
    <col min="1" max="1" width="5.08984375" style="2" customWidth="1"/>
    <col min="2" max="2" width="48.08984375" style="2" customWidth="1"/>
    <col min="3" max="3" width="10.26953125" style="2" customWidth="1"/>
    <col min="4" max="4" width="3.26953125" style="2" customWidth="1"/>
    <col min="5" max="5" width="11.26953125" style="2" customWidth="1"/>
    <col min="6" max="6" width="3.26953125" style="2" customWidth="1"/>
    <col min="7" max="7" width="5.08984375" style="2" customWidth="1"/>
    <col min="8" max="16384" width="9.08984375" style="2"/>
  </cols>
  <sheetData>
    <row r="1" spans="1:7" x14ac:dyDescent="0.35">
      <c r="A1" s="1"/>
      <c r="B1" s="1"/>
      <c r="C1" s="1"/>
      <c r="D1" s="1"/>
      <c r="E1" s="1"/>
      <c r="F1" s="1"/>
      <c r="G1" s="1"/>
    </row>
    <row r="2" spans="1:7" x14ac:dyDescent="0.35">
      <c r="A2" s="1"/>
      <c r="B2" s="1"/>
      <c r="C2" s="1"/>
      <c r="D2" s="1"/>
      <c r="E2" s="1"/>
      <c r="F2" s="1"/>
      <c r="G2" s="1"/>
    </row>
    <row r="3" spans="1:7" ht="15" customHeight="1" x14ac:dyDescent="0.35">
      <c r="A3" s="1"/>
      <c r="B3" s="91" t="s">
        <v>114</v>
      </c>
      <c r="C3" s="91"/>
      <c r="D3" s="91"/>
      <c r="E3" s="91"/>
      <c r="F3" s="91"/>
      <c r="G3" s="1"/>
    </row>
    <row r="4" spans="1:7" ht="15" customHeight="1" x14ac:dyDescent="0.35">
      <c r="A4" s="1"/>
      <c r="B4" s="91"/>
      <c r="C4" s="91"/>
      <c r="D4" s="91"/>
      <c r="E4" s="91"/>
      <c r="F4" s="91"/>
      <c r="G4" s="1"/>
    </row>
    <row r="5" spans="1:7" x14ac:dyDescent="0.35">
      <c r="A5" s="1"/>
      <c r="B5" s="92" t="s">
        <v>49</v>
      </c>
      <c r="C5" s="92"/>
      <c r="D5" s="92"/>
      <c r="E5" s="92"/>
      <c r="F5" s="92"/>
      <c r="G5" s="1"/>
    </row>
    <row r="6" spans="1:7" x14ac:dyDescent="0.35">
      <c r="A6" s="1"/>
      <c r="B6" s="1"/>
      <c r="C6" s="1"/>
      <c r="D6" s="1"/>
      <c r="E6" s="1"/>
      <c r="F6" s="1"/>
      <c r="G6" s="1"/>
    </row>
    <row r="7" spans="1:7" x14ac:dyDescent="0.3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35">
      <c r="A8" s="1"/>
      <c r="B8" s="44" t="s">
        <v>61</v>
      </c>
      <c r="C8" s="7">
        <f>'Fane 2.2. Økonomisk ramme 2020'!E14</f>
        <v>16341740.123555023</v>
      </c>
      <c r="D8" s="8" t="s">
        <v>3</v>
      </c>
      <c r="E8" s="9"/>
      <c r="F8" s="10"/>
      <c r="G8" s="1"/>
    </row>
    <row r="9" spans="1:7" ht="15" customHeight="1" x14ac:dyDescent="0.35">
      <c r="A9" s="1"/>
      <c r="B9" s="45" t="s">
        <v>42</v>
      </c>
      <c r="C9" s="11">
        <f>C8*Prisudvikling2019</f>
        <v>276175.40808807989</v>
      </c>
      <c r="D9" s="8" t="s">
        <v>3</v>
      </c>
      <c r="E9" s="12"/>
      <c r="F9" s="13"/>
      <c r="G9" s="1"/>
    </row>
    <row r="10" spans="1:7" ht="15" customHeight="1" x14ac:dyDescent="0.35">
      <c r="A10" s="1"/>
      <c r="B10" s="45" t="s">
        <v>14</v>
      </c>
      <c r="C10" s="11">
        <f>-SUM(C8:C9)*'Fane 6. Individuelt eff. krav'!G9</f>
        <v>-332358.31063286209</v>
      </c>
      <c r="D10" s="8" t="s">
        <v>3</v>
      </c>
      <c r="E10" s="12"/>
      <c r="F10" s="13"/>
      <c r="G10" s="1"/>
    </row>
    <row r="11" spans="1:7" ht="15" customHeight="1" x14ac:dyDescent="0.35">
      <c r="A11" s="1"/>
      <c r="B11" s="45" t="s">
        <v>70</v>
      </c>
      <c r="C11" s="11">
        <f>('Fane 2.2. Økonomisk ramme 2020'!C12/GenereltKravDrift-'Fane 2.2. Økonomisk ramme 2020'!C12)*(1+Prisudvikling2019)*GenereltKravDrift</f>
        <v>-159020.19924171886</v>
      </c>
      <c r="D11" s="8" t="s">
        <v>3</v>
      </c>
      <c r="E11" s="14"/>
      <c r="F11" s="13"/>
      <c r="G11" s="1"/>
    </row>
    <row r="12" spans="1:7" ht="15" customHeight="1" x14ac:dyDescent="0.35">
      <c r="A12" s="1"/>
      <c r="B12" s="45" t="s">
        <v>71</v>
      </c>
      <c r="C12" s="11">
        <f>('Fane 2.2. Økonomisk ramme 2020'!C13/GenereltKravAnlæg-'Fane 2.2. Økonomisk ramme 2020'!C13)*(1+Prisudvikling2019)*GenereltKravAnlæg</f>
        <v>-87726.100656773051</v>
      </c>
      <c r="D12" s="8" t="s">
        <v>3</v>
      </c>
      <c r="E12" s="15"/>
      <c r="F12" s="16"/>
      <c r="G12" s="1"/>
    </row>
    <row r="13" spans="1:7" x14ac:dyDescent="0.35">
      <c r="A13" s="1"/>
      <c r="B13" s="46" t="s">
        <v>46</v>
      </c>
      <c r="C13" s="17">
        <f>SUM(C8:C12)</f>
        <v>16038810.921111749</v>
      </c>
      <c r="D13" s="18" t="s">
        <v>3</v>
      </c>
      <c r="E13" s="17">
        <f>C13</f>
        <v>16038810.921111749</v>
      </c>
      <c r="F13" s="18" t="s">
        <v>3</v>
      </c>
      <c r="G13" s="1"/>
    </row>
    <row r="14" spans="1:7" x14ac:dyDescent="0.3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35">
      <c r="A15" s="1"/>
      <c r="B15" s="29" t="s">
        <v>23</v>
      </c>
      <c r="C15" s="17">
        <f>'Fane 5. Ikke-påvirkelige omk.'!E20*(1+Prisudvikling2019)^2</f>
        <v>6463271.5864201216</v>
      </c>
      <c r="D15" s="18" t="s">
        <v>3</v>
      </c>
      <c r="E15" s="17">
        <f>C15</f>
        <v>6463271.5864201216</v>
      </c>
      <c r="F15" s="18" t="s">
        <v>3</v>
      </c>
      <c r="G15" s="1"/>
    </row>
    <row r="16" spans="1:7" x14ac:dyDescent="0.35">
      <c r="A16" s="1"/>
      <c r="B16" s="41" t="s">
        <v>82</v>
      </c>
      <c r="C16" s="42"/>
      <c r="D16" s="43"/>
      <c r="E16" s="20">
        <f>SUM(E13,E15)</f>
        <v>22502082.50753187</v>
      </c>
      <c r="F16" s="21" t="s">
        <v>3</v>
      </c>
      <c r="G16" s="1"/>
    </row>
    <row r="17" spans="1:7" x14ac:dyDescent="0.35">
      <c r="A17" s="1"/>
      <c r="B17" s="1"/>
      <c r="C17" s="1"/>
      <c r="D17" s="1"/>
      <c r="E17" s="1"/>
      <c r="F17" s="1"/>
      <c r="G17" s="1"/>
    </row>
    <row r="18" spans="1:7" x14ac:dyDescent="0.35">
      <c r="A18" s="1"/>
      <c r="B18" s="1"/>
      <c r="C18" s="1"/>
      <c r="D18" s="1"/>
      <c r="E18" s="1"/>
      <c r="F18" s="1"/>
      <c r="G18" s="1"/>
    </row>
    <row r="19" spans="1:7" x14ac:dyDescent="0.35">
      <c r="A19" s="1"/>
      <c r="B19" s="1"/>
      <c r="C19" s="1"/>
      <c r="D19" s="1"/>
      <c r="E19" s="1"/>
      <c r="F19" s="1"/>
      <c r="G19" s="1"/>
    </row>
    <row r="20" spans="1:7" x14ac:dyDescent="0.35">
      <c r="A20" s="1"/>
      <c r="B20" s="1"/>
      <c r="C20" s="1"/>
      <c r="D20" s="1"/>
      <c r="E20" s="1"/>
      <c r="F20" s="1"/>
      <c r="G20" s="1"/>
    </row>
    <row r="21" spans="1:7" x14ac:dyDescent="0.35">
      <c r="A21" s="1"/>
      <c r="B21" s="1"/>
      <c r="C21" s="1"/>
      <c r="D21" s="1"/>
      <c r="E21" s="1"/>
      <c r="F21" s="1"/>
      <c r="G21" s="1"/>
    </row>
    <row r="22" spans="1:7" x14ac:dyDescent="0.35">
      <c r="A22" s="1"/>
      <c r="B22" s="1"/>
      <c r="C22" s="1"/>
      <c r="D22" s="1"/>
      <c r="E22" s="1"/>
      <c r="F22" s="1"/>
      <c r="G22" s="1"/>
    </row>
    <row r="23" spans="1:7" x14ac:dyDescent="0.35">
      <c r="A23" s="1"/>
      <c r="B23" s="1"/>
      <c r="C23" s="1"/>
      <c r="D23" s="1"/>
      <c r="E23" s="1"/>
      <c r="F23" s="1"/>
      <c r="G23" s="1"/>
    </row>
    <row r="24" spans="1:7" x14ac:dyDescent="0.35">
      <c r="A24" s="1"/>
      <c r="B24" s="1"/>
      <c r="C24" s="1"/>
      <c r="D24" s="1"/>
      <c r="E24" s="1"/>
      <c r="F24" s="1"/>
      <c r="G24" s="1"/>
    </row>
    <row r="25" spans="1:7" x14ac:dyDescent="0.35">
      <c r="A25" s="1"/>
      <c r="B25" s="1"/>
      <c r="C25" s="1"/>
      <c r="D25" s="1"/>
      <c r="E25" s="1"/>
      <c r="F25" s="1"/>
      <c r="G25" s="1"/>
    </row>
    <row r="26" spans="1:7" x14ac:dyDescent="0.35">
      <c r="A26" s="1"/>
      <c r="B26" s="1"/>
      <c r="C26" s="1"/>
      <c r="D26" s="1"/>
      <c r="E26" s="1"/>
      <c r="F26" s="1"/>
      <c r="G26" s="1"/>
    </row>
    <row r="27" spans="1:7" x14ac:dyDescent="0.35">
      <c r="A27" s="1"/>
      <c r="B27" s="1"/>
      <c r="C27" s="1"/>
      <c r="D27" s="1"/>
      <c r="E27" s="1"/>
      <c r="F27" s="1"/>
      <c r="G27" s="1"/>
    </row>
    <row r="28" spans="1:7" x14ac:dyDescent="0.35">
      <c r="A28" s="1"/>
      <c r="B28" s="1"/>
      <c r="C28" s="1"/>
      <c r="D28" s="1"/>
      <c r="E28" s="1"/>
      <c r="F28" s="1"/>
      <c r="G28" s="1"/>
    </row>
    <row r="29" spans="1:7" x14ac:dyDescent="0.35">
      <c r="A29" s="1"/>
      <c r="B29" s="1"/>
      <c r="C29" s="1"/>
      <c r="D29" s="1"/>
      <c r="E29" s="1"/>
      <c r="F29" s="1"/>
      <c r="G29" s="1"/>
    </row>
    <row r="30" spans="1:7" x14ac:dyDescent="0.35">
      <c r="A30" s="1"/>
      <c r="B30" s="1"/>
      <c r="C30" s="1"/>
      <c r="D30" s="1"/>
      <c r="E30" s="1"/>
      <c r="F30" s="1"/>
      <c r="G30" s="1"/>
    </row>
    <row r="31" spans="1:7" x14ac:dyDescent="0.35">
      <c r="A31" s="1"/>
      <c r="B31" s="1"/>
      <c r="C31" s="1"/>
      <c r="D31" s="1"/>
      <c r="E31" s="1"/>
      <c r="F31" s="1"/>
      <c r="G31" s="1"/>
    </row>
    <row r="32" spans="1:7" x14ac:dyDescent="0.35">
      <c r="A32" s="1"/>
      <c r="B32" s="1"/>
      <c r="C32" s="1"/>
      <c r="D32" s="1"/>
      <c r="E32" s="1"/>
      <c r="F32" s="1"/>
      <c r="G32" s="1"/>
    </row>
    <row r="33" spans="1:7" x14ac:dyDescent="0.35">
      <c r="A33" s="1"/>
      <c r="B33" s="1"/>
      <c r="C33" s="1"/>
      <c r="D33" s="1"/>
      <c r="E33" s="1"/>
      <c r="F33" s="1"/>
      <c r="G33" s="1"/>
    </row>
    <row r="34" spans="1:7" x14ac:dyDescent="0.35">
      <c r="A34" s="1"/>
      <c r="B34" s="1"/>
      <c r="C34" s="1"/>
      <c r="D34" s="1"/>
      <c r="E34" s="1"/>
      <c r="F34" s="1"/>
      <c r="G34" s="1"/>
    </row>
    <row r="35" spans="1:7" x14ac:dyDescent="0.35">
      <c r="A35" s="1"/>
      <c r="B35" s="1"/>
      <c r="C35" s="1"/>
      <c r="D35" s="1"/>
      <c r="E35" s="1"/>
      <c r="F35" s="1"/>
      <c r="G35" s="1"/>
    </row>
    <row r="36" spans="1:7" x14ac:dyDescent="0.35">
      <c r="A36" s="1"/>
      <c r="B36" s="1"/>
      <c r="C36" s="1"/>
      <c r="D36" s="1"/>
      <c r="E36" s="1"/>
      <c r="F36" s="1"/>
      <c r="G36" s="1"/>
    </row>
    <row r="37" spans="1:7" x14ac:dyDescent="0.35">
      <c r="A37" s="1"/>
      <c r="B37" s="1"/>
      <c r="C37" s="1"/>
      <c r="D37" s="1"/>
      <c r="E37" s="1"/>
      <c r="F37" s="1"/>
      <c r="G37" s="1"/>
    </row>
    <row r="38" spans="1:7" x14ac:dyDescent="0.35">
      <c r="A38" s="1"/>
      <c r="B38" s="1"/>
      <c r="C38" s="1"/>
      <c r="D38" s="1"/>
      <c r="E38" s="1"/>
      <c r="F38" s="1"/>
      <c r="G38" s="1"/>
    </row>
    <row r="39" spans="1:7" x14ac:dyDescent="0.35">
      <c r="A39" s="1"/>
      <c r="B39" s="1"/>
      <c r="C39" s="1"/>
      <c r="D39" s="1"/>
      <c r="E39" s="1"/>
      <c r="F39" s="1"/>
      <c r="G39" s="1"/>
    </row>
    <row r="40" spans="1:7" x14ac:dyDescent="0.35">
      <c r="A40" s="1"/>
      <c r="B40" s="1"/>
      <c r="C40" s="1"/>
      <c r="D40" s="1"/>
      <c r="E40" s="1"/>
      <c r="F40" s="1"/>
      <c r="G40" s="1"/>
    </row>
    <row r="41" spans="1:7" x14ac:dyDescent="0.35">
      <c r="A41" s="1"/>
      <c r="B41" s="1"/>
      <c r="C41" s="1"/>
      <c r="D41" s="1"/>
      <c r="E41" s="1"/>
      <c r="F41" s="1"/>
      <c r="G41" s="1"/>
    </row>
    <row r="42" spans="1:7" x14ac:dyDescent="0.35">
      <c r="A42" s="1"/>
      <c r="B42" s="1"/>
      <c r="C42" s="1"/>
      <c r="D42" s="1"/>
      <c r="E42" s="1"/>
      <c r="F42" s="1"/>
      <c r="G42" s="1"/>
    </row>
    <row r="43" spans="1:7" x14ac:dyDescent="0.35">
      <c r="A43" s="1"/>
      <c r="B43" s="1"/>
      <c r="C43" s="1"/>
      <c r="D43" s="1"/>
      <c r="E43" s="1"/>
      <c r="F43" s="1"/>
      <c r="G43" s="1"/>
    </row>
    <row r="44" spans="1:7" x14ac:dyDescent="0.35">
      <c r="A44" s="1"/>
      <c r="B44" s="1"/>
      <c r="C44" s="1"/>
      <c r="D44" s="1"/>
      <c r="E44" s="1"/>
      <c r="F44" s="1"/>
      <c r="G44" s="1"/>
    </row>
    <row r="45" spans="1:7" x14ac:dyDescent="0.35">
      <c r="A45" s="1"/>
      <c r="B45" s="1"/>
      <c r="C45" s="1"/>
      <c r="D45" s="1"/>
      <c r="E45" s="1"/>
      <c r="F45" s="1"/>
      <c r="G45" s="1"/>
    </row>
    <row r="46" spans="1:7" x14ac:dyDescent="0.35">
      <c r="A46" s="1"/>
      <c r="B46" s="1"/>
      <c r="C46" s="1"/>
      <c r="D46" s="1"/>
      <c r="E46" s="1"/>
      <c r="F46" s="1"/>
      <c r="G46" s="1"/>
    </row>
    <row r="47" spans="1:7" x14ac:dyDescent="0.35">
      <c r="A47" s="1"/>
      <c r="B47" s="1"/>
      <c r="C47" s="1"/>
      <c r="D47" s="1"/>
      <c r="E47" s="1"/>
      <c r="F47" s="1"/>
      <c r="G47" s="1"/>
    </row>
    <row r="48" spans="1:7" x14ac:dyDescent="0.35">
      <c r="A48" s="1"/>
      <c r="B48" s="1"/>
      <c r="C48" s="1"/>
      <c r="D48" s="1"/>
      <c r="E48" s="1"/>
      <c r="F48" s="1"/>
      <c r="G48" s="1"/>
    </row>
    <row r="49" spans="1:7" x14ac:dyDescent="0.35">
      <c r="A49" s="1"/>
      <c r="B49" s="1"/>
      <c r="C49" s="1"/>
      <c r="D49" s="1"/>
      <c r="E49" s="1"/>
      <c r="F49" s="1"/>
      <c r="G49" s="1"/>
    </row>
    <row r="50" spans="1:7" x14ac:dyDescent="0.35">
      <c r="A50" s="1"/>
      <c r="B50" s="1"/>
      <c r="C50" s="1"/>
      <c r="D50" s="1"/>
      <c r="E50" s="1"/>
      <c r="F50" s="1"/>
      <c r="G50" s="1"/>
    </row>
  </sheetData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topLeftCell="A4" zoomScaleNormal="100" workbookViewId="0"/>
  </sheetViews>
  <sheetFormatPr defaultColWidth="9.08984375" defaultRowHeight="14.5" x14ac:dyDescent="0.35"/>
  <cols>
    <col min="1" max="1" width="5.08984375" style="2" customWidth="1"/>
    <col min="2" max="2" width="48.36328125" style="2" customWidth="1"/>
    <col min="3" max="3" width="10.26953125" style="2" customWidth="1"/>
    <col min="4" max="4" width="3.26953125" style="2" customWidth="1"/>
    <col min="5" max="5" width="11.26953125" style="2" customWidth="1"/>
    <col min="6" max="6" width="3.26953125" style="2" customWidth="1"/>
    <col min="7" max="7" width="5.08984375" style="2" customWidth="1"/>
    <col min="8" max="16384" width="9.08984375" style="2"/>
  </cols>
  <sheetData>
    <row r="1" spans="1:7" x14ac:dyDescent="0.35">
      <c r="A1" s="1"/>
      <c r="B1" s="1"/>
      <c r="C1" s="1"/>
      <c r="D1" s="1"/>
      <c r="E1" s="1"/>
      <c r="F1" s="1"/>
      <c r="G1" s="1"/>
    </row>
    <row r="2" spans="1:7" x14ac:dyDescent="0.35">
      <c r="A2" s="1"/>
      <c r="B2" s="1"/>
      <c r="C2" s="1"/>
      <c r="D2" s="1"/>
      <c r="E2" s="1"/>
      <c r="F2" s="1"/>
      <c r="G2" s="1"/>
    </row>
    <row r="3" spans="1:7" ht="15" customHeight="1" x14ac:dyDescent="0.35">
      <c r="A3" s="1"/>
      <c r="B3" s="91" t="s">
        <v>115</v>
      </c>
      <c r="C3" s="91"/>
      <c r="D3" s="91"/>
      <c r="E3" s="91"/>
      <c r="F3" s="91"/>
      <c r="G3" s="1"/>
    </row>
    <row r="4" spans="1:7" ht="15" customHeight="1" x14ac:dyDescent="0.35">
      <c r="A4" s="1"/>
      <c r="B4" s="91"/>
      <c r="C4" s="91"/>
      <c r="D4" s="91"/>
      <c r="E4" s="91"/>
      <c r="F4" s="91"/>
      <c r="G4" s="1"/>
    </row>
    <row r="5" spans="1:7" x14ac:dyDescent="0.35">
      <c r="A5" s="1"/>
      <c r="B5" s="92" t="s">
        <v>49</v>
      </c>
      <c r="C5" s="92"/>
      <c r="D5" s="92"/>
      <c r="E5" s="92"/>
      <c r="F5" s="92"/>
      <c r="G5" s="1"/>
    </row>
    <row r="6" spans="1:7" x14ac:dyDescent="0.35">
      <c r="A6" s="1"/>
      <c r="B6" s="1"/>
      <c r="C6" s="1"/>
      <c r="D6" s="1"/>
      <c r="E6" s="1"/>
      <c r="F6" s="1"/>
      <c r="G6" s="1"/>
    </row>
    <row r="7" spans="1:7" x14ac:dyDescent="0.3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35">
      <c r="A8" s="1"/>
      <c r="B8" s="44" t="s">
        <v>67</v>
      </c>
      <c r="C8" s="7">
        <f>'Fane 2.3. Økonomisk ramme 2021'!E13</f>
        <v>16038810.921111749</v>
      </c>
      <c r="D8" s="8" t="s">
        <v>3</v>
      </c>
      <c r="E8" s="9"/>
      <c r="F8" s="10"/>
      <c r="G8" s="1"/>
    </row>
    <row r="9" spans="1:7" ht="15" customHeight="1" x14ac:dyDescent="0.35">
      <c r="A9" s="1"/>
      <c r="B9" s="45" t="s">
        <v>42</v>
      </c>
      <c r="C9" s="11">
        <f>C8*Prisudvikling2019</f>
        <v>271055.90456678852</v>
      </c>
      <c r="D9" s="8" t="s">
        <v>3</v>
      </c>
      <c r="E9" s="12"/>
      <c r="F9" s="13"/>
      <c r="G9" s="1"/>
    </row>
    <row r="10" spans="1:7" ht="15" customHeight="1" x14ac:dyDescent="0.35">
      <c r="A10" s="1"/>
      <c r="B10" s="45" t="s">
        <v>14</v>
      </c>
      <c r="C10" s="11">
        <f>-SUM(C8:C9)*'Fane 6. Individuelt eff. krav'!G9</f>
        <v>-326197.3365135708</v>
      </c>
      <c r="D10" s="8" t="s">
        <v>3</v>
      </c>
      <c r="E10" s="12"/>
      <c r="F10" s="13"/>
      <c r="G10" s="1"/>
    </row>
    <row r="11" spans="1:7" ht="15" customHeight="1" x14ac:dyDescent="0.35">
      <c r="A11" s="1"/>
      <c r="B11" s="45" t="s">
        <v>70</v>
      </c>
      <c r="C11" s="11">
        <f>('Fane 2.3. Økonomisk ramme 2021'!C11/GenereltKravDrift-'Fane 2.3. Økonomisk ramme 2021'!C11)*(1+Prisudvikling2019)*GenereltKravDrift</f>
        <v>-158473.48779672579</v>
      </c>
      <c r="D11" s="8" t="s">
        <v>3</v>
      </c>
      <c r="E11" s="14"/>
      <c r="F11" s="13"/>
      <c r="G11" s="1"/>
    </row>
    <row r="12" spans="1:7" ht="15" customHeight="1" x14ac:dyDescent="0.35">
      <c r="A12" s="1"/>
      <c r="B12" s="45" t="s">
        <v>71</v>
      </c>
      <c r="C12" s="11">
        <f>('Fane 2.3. Økonomisk ramme 2021'!C12/GenereltKravAnlæg-'Fane 2.3. Økonomisk ramme 2021'!C12)*(1+Prisudvikling2019)*GenereltKravAnlæg</f>
        <v>-88432.556313579014</v>
      </c>
      <c r="D12" s="8" t="s">
        <v>3</v>
      </c>
      <c r="E12" s="15"/>
      <c r="F12" s="16"/>
      <c r="G12" s="1"/>
    </row>
    <row r="13" spans="1:7" x14ac:dyDescent="0.35">
      <c r="A13" s="1"/>
      <c r="B13" s="46" t="s">
        <v>46</v>
      </c>
      <c r="C13" s="17">
        <f>SUM(C8:C12)</f>
        <v>15736763.445054661</v>
      </c>
      <c r="D13" s="18" t="s">
        <v>3</v>
      </c>
      <c r="E13" s="17">
        <f>C13</f>
        <v>15736763.445054661</v>
      </c>
      <c r="F13" s="18" t="s">
        <v>3</v>
      </c>
      <c r="G13" s="1"/>
    </row>
    <row r="14" spans="1:7" x14ac:dyDescent="0.3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35">
      <c r="A15" s="1"/>
      <c r="B15" s="29" t="s">
        <v>23</v>
      </c>
      <c r="C15" s="17">
        <f>'Fane 5. Ikke-påvirkelige omk.'!E20*(1+Prisudvikling2019)^3</f>
        <v>6572500.8762306208</v>
      </c>
      <c r="D15" s="18" t="s">
        <v>3</v>
      </c>
      <c r="E15" s="17">
        <f>C15</f>
        <v>6572500.8762306208</v>
      </c>
      <c r="F15" s="18" t="s">
        <v>3</v>
      </c>
      <c r="G15" s="1"/>
    </row>
    <row r="16" spans="1:7" x14ac:dyDescent="0.35">
      <c r="A16" s="1"/>
      <c r="B16" s="41" t="s">
        <v>83</v>
      </c>
      <c r="C16" s="42"/>
      <c r="D16" s="43"/>
      <c r="E16" s="20">
        <f>SUM(E13,E15)</f>
        <v>22309264.321285281</v>
      </c>
      <c r="F16" s="21" t="s">
        <v>3</v>
      </c>
      <c r="G16" s="1"/>
    </row>
    <row r="17" spans="1:7" x14ac:dyDescent="0.35">
      <c r="A17" s="1"/>
      <c r="B17" s="1"/>
      <c r="C17" s="1"/>
      <c r="D17" s="1"/>
      <c r="E17" s="1"/>
      <c r="F17" s="1"/>
      <c r="G17" s="1"/>
    </row>
    <row r="18" spans="1:7" x14ac:dyDescent="0.35">
      <c r="A18" s="1"/>
      <c r="B18" s="1"/>
      <c r="C18" s="1"/>
      <c r="D18" s="1"/>
      <c r="E18" s="1"/>
      <c r="F18" s="1"/>
      <c r="G18" s="1"/>
    </row>
    <row r="19" spans="1:7" x14ac:dyDescent="0.35">
      <c r="A19" s="1"/>
      <c r="B19" s="1"/>
      <c r="C19" s="1"/>
      <c r="D19" s="1"/>
      <c r="E19" s="1"/>
      <c r="F19" s="1"/>
      <c r="G19" s="1"/>
    </row>
    <row r="20" spans="1:7" x14ac:dyDescent="0.35">
      <c r="A20" s="1"/>
      <c r="B20" s="1"/>
      <c r="C20" s="1"/>
      <c r="D20" s="1"/>
      <c r="E20" s="1"/>
      <c r="F20" s="1"/>
      <c r="G20" s="1"/>
    </row>
    <row r="21" spans="1:7" x14ac:dyDescent="0.35">
      <c r="A21" s="1"/>
      <c r="B21" s="1"/>
      <c r="C21" s="1"/>
      <c r="D21" s="1"/>
      <c r="E21" s="1"/>
      <c r="F21" s="1"/>
      <c r="G21" s="1"/>
    </row>
    <row r="22" spans="1:7" x14ac:dyDescent="0.35">
      <c r="A22" s="1"/>
      <c r="B22" s="1"/>
      <c r="C22" s="1"/>
      <c r="D22" s="1"/>
      <c r="E22" s="1"/>
      <c r="F22" s="1"/>
      <c r="G22" s="1"/>
    </row>
    <row r="23" spans="1:7" x14ac:dyDescent="0.35">
      <c r="A23" s="1"/>
      <c r="B23" s="1"/>
      <c r="C23" s="1"/>
      <c r="D23" s="1"/>
      <c r="E23" s="1"/>
      <c r="F23" s="1"/>
      <c r="G23" s="1"/>
    </row>
    <row r="24" spans="1:7" x14ac:dyDescent="0.35">
      <c r="A24" s="1"/>
      <c r="B24" s="1"/>
      <c r="C24" s="1"/>
      <c r="D24" s="1"/>
      <c r="E24" s="1"/>
      <c r="F24" s="1"/>
      <c r="G24" s="1"/>
    </row>
    <row r="25" spans="1:7" x14ac:dyDescent="0.35">
      <c r="A25" s="1"/>
      <c r="B25" s="1"/>
      <c r="C25" s="1"/>
      <c r="D25" s="1"/>
      <c r="E25" s="1"/>
      <c r="F25" s="1"/>
      <c r="G25" s="1"/>
    </row>
    <row r="26" spans="1:7" x14ac:dyDescent="0.35">
      <c r="A26" s="1"/>
      <c r="B26" s="1"/>
      <c r="C26" s="1"/>
      <c r="D26" s="1"/>
      <c r="E26" s="1"/>
      <c r="F26" s="1"/>
      <c r="G26" s="1"/>
    </row>
    <row r="27" spans="1:7" x14ac:dyDescent="0.35">
      <c r="A27" s="1"/>
      <c r="B27" s="1"/>
      <c r="C27" s="1"/>
      <c r="D27" s="1"/>
      <c r="E27" s="1"/>
      <c r="F27" s="1"/>
      <c r="G27" s="1"/>
    </row>
    <row r="28" spans="1:7" x14ac:dyDescent="0.35">
      <c r="A28" s="1"/>
      <c r="B28" s="1"/>
      <c r="C28" s="1"/>
      <c r="D28" s="1"/>
      <c r="E28" s="1"/>
      <c r="F28" s="1"/>
      <c r="G28" s="1"/>
    </row>
    <row r="29" spans="1:7" x14ac:dyDescent="0.35">
      <c r="A29" s="1"/>
      <c r="B29" s="1"/>
      <c r="C29" s="1"/>
      <c r="D29" s="1"/>
      <c r="E29" s="1"/>
      <c r="F29" s="1"/>
      <c r="G29" s="1"/>
    </row>
    <row r="30" spans="1:7" x14ac:dyDescent="0.35">
      <c r="A30" s="1"/>
      <c r="B30" s="1"/>
      <c r="C30" s="1"/>
      <c r="D30" s="1"/>
      <c r="E30" s="1"/>
      <c r="F30" s="1"/>
      <c r="G30" s="1"/>
    </row>
    <row r="31" spans="1:7" x14ac:dyDescent="0.35">
      <c r="A31" s="1"/>
      <c r="B31" s="1"/>
      <c r="C31" s="1"/>
      <c r="D31" s="1"/>
      <c r="E31" s="1"/>
      <c r="F31" s="1"/>
      <c r="G31" s="1"/>
    </row>
    <row r="32" spans="1:7" x14ac:dyDescent="0.35">
      <c r="A32" s="1"/>
      <c r="B32" s="1"/>
      <c r="C32" s="1"/>
      <c r="D32" s="1"/>
      <c r="E32" s="1"/>
      <c r="F32" s="1"/>
      <c r="G32" s="1"/>
    </row>
    <row r="33" spans="1:7" x14ac:dyDescent="0.35">
      <c r="A33" s="1"/>
      <c r="B33" s="1"/>
      <c r="C33" s="1"/>
      <c r="D33" s="1"/>
      <c r="E33" s="1"/>
      <c r="F33" s="1"/>
      <c r="G33" s="1"/>
    </row>
    <row r="34" spans="1:7" x14ac:dyDescent="0.35">
      <c r="A34" s="1"/>
      <c r="B34" s="1"/>
      <c r="C34" s="1"/>
      <c r="D34" s="1"/>
      <c r="E34" s="1"/>
      <c r="F34" s="1"/>
      <c r="G34" s="1"/>
    </row>
    <row r="35" spans="1:7" x14ac:dyDescent="0.35">
      <c r="A35" s="1"/>
      <c r="B35" s="1"/>
      <c r="C35" s="1"/>
      <c r="D35" s="1"/>
      <c r="E35" s="1"/>
      <c r="F35" s="1"/>
      <c r="G35" s="1"/>
    </row>
    <row r="36" spans="1:7" x14ac:dyDescent="0.35">
      <c r="A36" s="1"/>
      <c r="B36" s="1"/>
      <c r="C36" s="1"/>
      <c r="D36" s="1"/>
      <c r="E36" s="1"/>
      <c r="F36" s="1"/>
      <c r="G36" s="1"/>
    </row>
    <row r="37" spans="1:7" x14ac:dyDescent="0.35">
      <c r="A37" s="1"/>
      <c r="B37" s="1"/>
      <c r="C37" s="1"/>
      <c r="D37" s="1"/>
      <c r="E37" s="1"/>
      <c r="F37" s="1"/>
      <c r="G37" s="1"/>
    </row>
    <row r="38" spans="1:7" x14ac:dyDescent="0.35">
      <c r="A38" s="1"/>
      <c r="B38" s="1"/>
      <c r="C38" s="1"/>
      <c r="D38" s="1"/>
      <c r="E38" s="1"/>
      <c r="F38" s="1"/>
      <c r="G38" s="1"/>
    </row>
    <row r="39" spans="1:7" x14ac:dyDescent="0.35">
      <c r="A39" s="1"/>
      <c r="B39" s="1"/>
      <c r="C39" s="1"/>
      <c r="D39" s="1"/>
      <c r="E39" s="1"/>
      <c r="F39" s="1"/>
      <c r="G39" s="1"/>
    </row>
    <row r="40" spans="1:7" x14ac:dyDescent="0.35">
      <c r="A40" s="1"/>
      <c r="B40" s="1"/>
      <c r="C40" s="1"/>
      <c r="D40" s="1"/>
      <c r="E40" s="1"/>
      <c r="F40" s="1"/>
      <c r="G40" s="1"/>
    </row>
    <row r="41" spans="1:7" x14ac:dyDescent="0.35">
      <c r="A41" s="1"/>
      <c r="B41" s="1"/>
      <c r="C41" s="1"/>
      <c r="D41" s="1"/>
      <c r="E41" s="1"/>
      <c r="F41" s="1"/>
      <c r="G41" s="1"/>
    </row>
    <row r="42" spans="1:7" x14ac:dyDescent="0.35">
      <c r="A42" s="1"/>
      <c r="B42" s="1"/>
      <c r="C42" s="1"/>
      <c r="D42" s="1"/>
      <c r="E42" s="1"/>
      <c r="F42" s="1"/>
      <c r="G42" s="1"/>
    </row>
    <row r="43" spans="1:7" x14ac:dyDescent="0.35">
      <c r="A43" s="1"/>
      <c r="B43" s="1"/>
      <c r="C43" s="1"/>
      <c r="D43" s="1"/>
      <c r="E43" s="1"/>
      <c r="F43" s="1"/>
      <c r="G43" s="1"/>
    </row>
    <row r="44" spans="1:7" x14ac:dyDescent="0.35">
      <c r="A44" s="1"/>
      <c r="B44" s="1"/>
      <c r="C44" s="1"/>
      <c r="D44" s="1"/>
      <c r="E44" s="1"/>
      <c r="F44" s="1"/>
      <c r="G44" s="1"/>
    </row>
    <row r="45" spans="1:7" x14ac:dyDescent="0.35">
      <c r="A45" s="1"/>
      <c r="B45" s="1"/>
      <c r="C45" s="1"/>
      <c r="D45" s="1"/>
      <c r="E45" s="1"/>
      <c r="F45" s="1"/>
      <c r="G45" s="1"/>
    </row>
    <row r="46" spans="1:7" x14ac:dyDescent="0.35">
      <c r="A46" s="1"/>
      <c r="B46" s="1"/>
      <c r="C46" s="1"/>
      <c r="D46" s="1"/>
      <c r="E46" s="1"/>
      <c r="F46" s="1"/>
      <c r="G46" s="1"/>
    </row>
    <row r="47" spans="1:7" x14ac:dyDescent="0.35">
      <c r="A47" s="1"/>
      <c r="B47" s="1"/>
      <c r="C47" s="1"/>
      <c r="D47" s="1"/>
      <c r="E47" s="1"/>
      <c r="F47" s="1"/>
      <c r="G47" s="1"/>
    </row>
    <row r="48" spans="1:7" x14ac:dyDescent="0.35">
      <c r="A48" s="1"/>
      <c r="B48" s="1"/>
      <c r="C48" s="1"/>
      <c r="D48" s="1"/>
      <c r="E48" s="1"/>
      <c r="F48" s="1"/>
      <c r="G48" s="1"/>
    </row>
    <row r="49" spans="1:7" x14ac:dyDescent="0.35">
      <c r="A49" s="1"/>
      <c r="B49" s="1"/>
      <c r="C49" s="1"/>
      <c r="D49" s="1"/>
      <c r="E49" s="1"/>
      <c r="F49" s="1"/>
      <c r="G49" s="1"/>
    </row>
    <row r="50" spans="1:7" x14ac:dyDescent="0.35">
      <c r="A50" s="1"/>
      <c r="B50" s="1"/>
      <c r="C50" s="1"/>
      <c r="D50" s="1"/>
      <c r="E50" s="1"/>
      <c r="F50" s="1"/>
      <c r="G50" s="1"/>
    </row>
  </sheetData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08984375" defaultRowHeight="14.5" x14ac:dyDescent="0.35"/>
  <cols>
    <col min="1" max="1" width="7.81640625" style="2" customWidth="1"/>
    <col min="2" max="3" width="9.08984375" style="2"/>
    <col min="4" max="4" width="15.08984375" style="2" customWidth="1"/>
    <col min="5" max="5" width="9.08984375" style="2"/>
    <col min="6" max="6" width="14.26953125" style="2" customWidth="1"/>
    <col min="7" max="7" width="10.6328125" style="2" customWidth="1"/>
    <col min="8" max="8" width="3.26953125" style="2" customWidth="1"/>
    <col min="9" max="9" width="7.81640625" style="2" customWidth="1"/>
    <col min="10" max="16384" width="9.08984375" style="2"/>
  </cols>
  <sheetData>
    <row r="1" spans="1:9" x14ac:dyDescent="0.35">
      <c r="A1" s="1"/>
      <c r="B1" s="1"/>
      <c r="C1" s="1"/>
      <c r="D1" s="1"/>
      <c r="E1" s="1"/>
      <c r="F1" s="1"/>
      <c r="G1" s="1"/>
      <c r="H1" s="1"/>
      <c r="I1" s="1"/>
    </row>
    <row r="2" spans="1:9" x14ac:dyDescent="0.3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35">
      <c r="A3" s="1"/>
      <c r="B3" s="93" t="s">
        <v>116</v>
      </c>
      <c r="C3" s="93"/>
      <c r="D3" s="93"/>
      <c r="E3" s="93"/>
      <c r="F3" s="93"/>
      <c r="G3" s="93"/>
      <c r="H3" s="93"/>
      <c r="I3" s="1"/>
    </row>
    <row r="4" spans="1:9" ht="29.25" customHeight="1" x14ac:dyDescent="0.35">
      <c r="A4" s="1"/>
      <c r="B4" s="93"/>
      <c r="C4" s="93"/>
      <c r="D4" s="93"/>
      <c r="E4" s="93"/>
      <c r="F4" s="93"/>
      <c r="G4" s="93"/>
      <c r="H4" s="93"/>
      <c r="I4" s="1"/>
    </row>
    <row r="5" spans="1:9" x14ac:dyDescent="0.35">
      <c r="A5" s="1"/>
      <c r="B5" s="1"/>
      <c r="C5" s="1"/>
      <c r="D5" s="1"/>
      <c r="E5" s="1"/>
      <c r="F5" s="1"/>
      <c r="G5" s="1"/>
      <c r="H5" s="1"/>
      <c r="I5" s="1"/>
    </row>
    <row r="6" spans="1:9" x14ac:dyDescent="0.35">
      <c r="A6" s="1"/>
      <c r="B6" s="1"/>
      <c r="C6" s="1"/>
      <c r="D6" s="1"/>
      <c r="E6" s="1"/>
      <c r="F6" s="1"/>
      <c r="G6" s="1"/>
      <c r="H6" s="1"/>
      <c r="I6" s="1"/>
    </row>
    <row r="7" spans="1:9" x14ac:dyDescent="0.35">
      <c r="A7" s="1"/>
      <c r="B7" s="1"/>
      <c r="C7" s="1"/>
      <c r="D7" s="1"/>
      <c r="E7" s="1"/>
      <c r="F7" s="1"/>
      <c r="G7" s="1"/>
      <c r="H7" s="1"/>
      <c r="I7" s="1"/>
    </row>
    <row r="8" spans="1:9" x14ac:dyDescent="0.3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35">
      <c r="A9" s="1"/>
      <c r="B9" s="47" t="s">
        <v>35</v>
      </c>
      <c r="C9" s="48"/>
      <c r="D9" s="48"/>
      <c r="E9" s="48"/>
      <c r="F9" s="49"/>
      <c r="G9" s="11">
        <v>22362958.442445189</v>
      </c>
      <c r="H9" s="22" t="s">
        <v>3</v>
      </c>
      <c r="I9" s="1"/>
    </row>
    <row r="10" spans="1:9" x14ac:dyDescent="0.35">
      <c r="A10" s="1"/>
      <c r="B10" s="50" t="s">
        <v>55</v>
      </c>
      <c r="C10" s="48"/>
      <c r="D10" s="48"/>
      <c r="E10" s="48"/>
      <c r="F10" s="49"/>
      <c r="G10" s="11">
        <v>6214031.180192424</v>
      </c>
      <c r="H10" s="22" t="s">
        <v>3</v>
      </c>
      <c r="I10" s="1"/>
    </row>
    <row r="11" spans="1:9" ht="15" customHeight="1" x14ac:dyDescent="0.35">
      <c r="A11" s="1"/>
      <c r="B11" s="41" t="s">
        <v>56</v>
      </c>
      <c r="C11" s="51"/>
      <c r="D11" s="51"/>
      <c r="E11" s="51"/>
      <c r="F11" s="52"/>
      <c r="G11" s="33">
        <f>G9-G10</f>
        <v>16148927.262252765</v>
      </c>
      <c r="H11" s="34" t="s">
        <v>3</v>
      </c>
      <c r="I11" s="1"/>
    </row>
    <row r="12" spans="1:9" x14ac:dyDescent="0.3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3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3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3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3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3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3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3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3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3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3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3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3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3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3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3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3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3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3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3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3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3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3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3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3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3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3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3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3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3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3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3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3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3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3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3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3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35">
      <c r="A49" s="1"/>
      <c r="B49" s="1"/>
      <c r="C49" s="1"/>
      <c r="D49" s="1"/>
      <c r="E49" s="1"/>
      <c r="F49" s="1"/>
      <c r="G49" s="1"/>
      <c r="H49" s="1"/>
      <c r="I49" s="1"/>
    </row>
  </sheetData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08984375" defaultRowHeight="14.5" x14ac:dyDescent="0.35"/>
  <cols>
    <col min="1" max="1" width="10.6328125" style="2" customWidth="1"/>
    <col min="2" max="2" width="7.7265625" style="2" customWidth="1"/>
    <col min="3" max="3" width="17.7265625" style="2" customWidth="1"/>
    <col min="4" max="4" width="15.08984375" style="2" customWidth="1"/>
    <col min="5" max="5" width="7.81640625" style="2" customWidth="1"/>
    <col min="6" max="6" width="12.26953125" style="2" customWidth="1"/>
    <col min="7" max="7" width="4" style="2" customWidth="1"/>
    <col min="8" max="8" width="5.08984375" style="2" customWidth="1"/>
    <col min="9" max="9" width="6.08984375" style="2" customWidth="1"/>
    <col min="10" max="16384" width="9.08984375" style="2"/>
  </cols>
  <sheetData>
    <row r="1" spans="1:9" x14ac:dyDescent="0.35">
      <c r="A1" s="1"/>
      <c r="B1" s="1"/>
      <c r="C1" s="1"/>
      <c r="D1" s="1"/>
      <c r="E1" s="1"/>
      <c r="F1" s="1"/>
      <c r="G1" s="1"/>
      <c r="H1" s="1"/>
      <c r="I1" s="1"/>
    </row>
    <row r="2" spans="1:9" x14ac:dyDescent="0.3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35">
      <c r="A3" s="1"/>
      <c r="B3" s="93" t="s">
        <v>133</v>
      </c>
      <c r="C3" s="93"/>
      <c r="D3" s="93"/>
      <c r="E3" s="93"/>
      <c r="F3" s="93"/>
      <c r="G3" s="93"/>
      <c r="H3" s="1"/>
      <c r="I3" s="1"/>
    </row>
    <row r="4" spans="1:9" ht="29.25" customHeight="1" x14ac:dyDescent="0.35">
      <c r="A4" s="1"/>
      <c r="B4" s="93"/>
      <c r="C4" s="93"/>
      <c r="D4" s="93"/>
      <c r="E4" s="93"/>
      <c r="F4" s="93"/>
      <c r="G4" s="93"/>
      <c r="H4" s="1"/>
      <c r="I4" s="1"/>
    </row>
    <row r="5" spans="1:9" x14ac:dyDescent="0.35">
      <c r="A5" s="1"/>
      <c r="B5" s="1"/>
      <c r="C5" s="1"/>
      <c r="D5" s="1"/>
      <c r="E5" s="1"/>
      <c r="F5" s="1"/>
      <c r="G5" s="1"/>
      <c r="H5" s="1"/>
      <c r="I5" s="1"/>
    </row>
    <row r="6" spans="1:9" x14ac:dyDescent="0.35">
      <c r="A6" s="1"/>
      <c r="B6" s="1"/>
      <c r="C6" s="1"/>
      <c r="D6" s="1"/>
      <c r="E6" s="1"/>
      <c r="F6" s="1"/>
      <c r="G6" s="1"/>
      <c r="H6" s="1"/>
      <c r="I6" s="1"/>
    </row>
    <row r="7" spans="1:9" x14ac:dyDescent="0.35">
      <c r="A7" s="1"/>
      <c r="B7" s="1"/>
      <c r="C7" s="1"/>
      <c r="D7" s="1"/>
      <c r="E7" s="1"/>
      <c r="F7" s="1"/>
      <c r="G7" s="1"/>
      <c r="H7" s="1"/>
      <c r="I7" s="1"/>
    </row>
    <row r="8" spans="1:9" x14ac:dyDescent="0.35">
      <c r="A8" s="1"/>
      <c r="B8" s="98" t="s">
        <v>62</v>
      </c>
      <c r="C8" s="99"/>
      <c r="D8" s="99"/>
      <c r="E8" s="99"/>
      <c r="F8" s="99"/>
      <c r="G8" s="100"/>
      <c r="H8" s="1"/>
      <c r="I8" s="1"/>
    </row>
    <row r="9" spans="1:9" x14ac:dyDescent="0.35">
      <c r="A9" s="1"/>
      <c r="B9" s="95" t="s">
        <v>63</v>
      </c>
      <c r="C9" s="96"/>
      <c r="D9" s="96"/>
      <c r="E9" s="97"/>
      <c r="F9" s="11">
        <v>7727377.2794819884</v>
      </c>
      <c r="G9" s="22" t="s">
        <v>3</v>
      </c>
      <c r="H9" s="1"/>
      <c r="I9" s="1"/>
    </row>
    <row r="10" spans="1:9" x14ac:dyDescent="0.35">
      <c r="A10" s="1"/>
      <c r="B10" s="95" t="s">
        <v>64</v>
      </c>
      <c r="C10" s="96"/>
      <c r="D10" s="96"/>
      <c r="E10" s="97"/>
      <c r="F10" s="11">
        <v>9366911.7696834467</v>
      </c>
      <c r="G10" s="22" t="s">
        <v>3</v>
      </c>
      <c r="H10" s="1"/>
      <c r="I10" s="1"/>
    </row>
    <row r="11" spans="1:9" x14ac:dyDescent="0.3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3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3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35">
      <c r="A14" s="1"/>
      <c r="B14" s="98" t="s">
        <v>69</v>
      </c>
      <c r="C14" s="99"/>
      <c r="D14" s="99"/>
      <c r="E14" s="99"/>
      <c r="F14" s="99"/>
      <c r="G14" s="100"/>
      <c r="H14" s="1"/>
      <c r="I14" s="1"/>
    </row>
    <row r="15" spans="1:9" x14ac:dyDescent="0.35">
      <c r="A15" s="1"/>
      <c r="B15" s="95" t="s">
        <v>37</v>
      </c>
      <c r="C15" s="96"/>
      <c r="D15" s="96"/>
      <c r="E15" s="97"/>
      <c r="F15" s="11">
        <v>7727377.2794819884</v>
      </c>
      <c r="G15" s="22" t="s">
        <v>3</v>
      </c>
      <c r="H15" s="1"/>
      <c r="I15" s="1"/>
    </row>
    <row r="16" spans="1:9" x14ac:dyDescent="0.35">
      <c r="A16" s="1"/>
      <c r="B16" s="95" t="s">
        <v>38</v>
      </c>
      <c r="C16" s="96"/>
      <c r="D16" s="96"/>
      <c r="E16" s="97"/>
      <c r="F16" s="11">
        <v>9380701.5789959449</v>
      </c>
      <c r="G16" s="22" t="s">
        <v>3</v>
      </c>
      <c r="H16" s="1"/>
      <c r="I16" s="1"/>
    </row>
    <row r="17" spans="1:9" x14ac:dyDescent="0.3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3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3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35">
      <c r="A20" s="1"/>
      <c r="B20" s="98" t="s">
        <v>29</v>
      </c>
      <c r="C20" s="99"/>
      <c r="D20" s="99"/>
      <c r="E20" s="99"/>
      <c r="F20" s="99"/>
      <c r="G20" s="100"/>
      <c r="H20" s="1"/>
      <c r="I20" s="1"/>
    </row>
    <row r="21" spans="1:9" ht="15" customHeight="1" x14ac:dyDescent="0.3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35">
      <c r="A22" s="1"/>
      <c r="B22" s="101" t="s">
        <v>65</v>
      </c>
      <c r="C22" s="102"/>
      <c r="D22" s="53">
        <f>F15-F9</f>
        <v>0</v>
      </c>
      <c r="E22" s="22" t="s">
        <v>3</v>
      </c>
      <c r="F22" s="11">
        <f>D22*(1+Prisudvikling2019)</f>
        <v>0</v>
      </c>
      <c r="G22" s="22" t="s">
        <v>3</v>
      </c>
      <c r="H22" s="1"/>
      <c r="I22" s="1"/>
    </row>
    <row r="23" spans="1:9" ht="15" customHeight="1" x14ac:dyDescent="0.35">
      <c r="A23" s="1"/>
      <c r="B23" s="101" t="s">
        <v>66</v>
      </c>
      <c r="C23" s="102"/>
      <c r="D23" s="53">
        <f>F16-F10</f>
        <v>13789.809312498197</v>
      </c>
      <c r="E23" s="22" t="s">
        <v>3</v>
      </c>
      <c r="F23" s="11">
        <f>D23*(1+Prisudvikling2019)</f>
        <v>14022.857089879415</v>
      </c>
      <c r="G23" s="22" t="s">
        <v>3</v>
      </c>
      <c r="H23" s="1"/>
      <c r="I23" s="1"/>
    </row>
    <row r="24" spans="1:9" x14ac:dyDescent="0.3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3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35">
      <c r="A26" s="1"/>
      <c r="B26" s="94" t="s">
        <v>97</v>
      </c>
      <c r="C26" s="94"/>
      <c r="D26" s="94"/>
      <c r="E26" s="94"/>
      <c r="F26" s="94"/>
      <c r="G26" s="94"/>
      <c r="H26" s="1"/>
      <c r="I26" s="1"/>
    </row>
    <row r="27" spans="1:9" ht="27.75" customHeight="1" x14ac:dyDescent="0.35">
      <c r="A27" s="1"/>
      <c r="B27" s="94" t="s">
        <v>139</v>
      </c>
      <c r="C27" s="94"/>
      <c r="D27" s="94"/>
      <c r="E27" s="94"/>
      <c r="F27" s="94"/>
      <c r="G27" s="94"/>
      <c r="H27" s="1"/>
      <c r="I27" s="1"/>
    </row>
    <row r="28" spans="1:9" x14ac:dyDescent="0.3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3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3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3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3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3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3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3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3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3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3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3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3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3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3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3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3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3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3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35">
      <c r="A47" s="1"/>
      <c r="B47" s="1"/>
      <c r="C47" s="1"/>
      <c r="D47" s="1"/>
      <c r="E47" s="1"/>
      <c r="F47" s="1"/>
      <c r="G47" s="1"/>
      <c r="H47" s="1"/>
      <c r="I47" s="1"/>
    </row>
  </sheetData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6"/>
  <sheetViews>
    <sheetView showGridLines="0" view="pageLayout" zoomScaleNormal="100" workbookViewId="0"/>
  </sheetViews>
  <sheetFormatPr defaultColWidth="9.08984375" defaultRowHeight="14.5" x14ac:dyDescent="0.35"/>
  <cols>
    <col min="1" max="1" width="8.08984375" style="2" customWidth="1"/>
    <col min="2" max="2" width="37.7265625" style="2" customWidth="1"/>
    <col min="3" max="3" width="0" style="2" hidden="1" customWidth="1"/>
    <col min="4" max="4" width="28.6328125" style="2" hidden="1" customWidth="1"/>
    <col min="5" max="5" width="24.81640625" style="2" customWidth="1"/>
    <col min="6" max="6" width="3.26953125" style="2" customWidth="1"/>
    <col min="7" max="7" width="7.81640625" style="2" customWidth="1"/>
    <col min="8" max="8" width="4" style="2" customWidth="1"/>
    <col min="9" max="16384" width="9.08984375" style="2"/>
  </cols>
  <sheetData>
    <row r="1" spans="1:8" x14ac:dyDescent="0.35">
      <c r="A1" s="1"/>
      <c r="B1" s="1"/>
      <c r="C1" s="1"/>
      <c r="D1" s="1"/>
      <c r="E1" s="1"/>
      <c r="F1" s="1"/>
      <c r="G1" s="1"/>
      <c r="H1" s="1"/>
    </row>
    <row r="2" spans="1:8" x14ac:dyDescent="0.35">
      <c r="A2" s="1"/>
      <c r="B2" s="1"/>
      <c r="C2" s="1"/>
      <c r="D2" s="1"/>
      <c r="E2" s="1"/>
      <c r="F2" s="1"/>
      <c r="G2" s="1"/>
      <c r="H2" s="1"/>
    </row>
    <row r="3" spans="1:8" ht="15" customHeight="1" x14ac:dyDescent="0.35">
      <c r="A3" s="1"/>
      <c r="B3" s="91" t="s">
        <v>134</v>
      </c>
      <c r="C3" s="91"/>
      <c r="D3" s="91"/>
      <c r="E3" s="91"/>
      <c r="F3" s="91"/>
      <c r="G3" s="1"/>
      <c r="H3" s="1"/>
    </row>
    <row r="4" spans="1:8" ht="15" customHeight="1" x14ac:dyDescent="0.35">
      <c r="A4" s="1"/>
      <c r="B4" s="91"/>
      <c r="C4" s="91"/>
      <c r="D4" s="91"/>
      <c r="E4" s="91"/>
      <c r="F4" s="91"/>
      <c r="G4" s="1"/>
      <c r="H4" s="1"/>
    </row>
    <row r="5" spans="1:8" x14ac:dyDescent="0.35">
      <c r="A5" s="1"/>
      <c r="B5" s="1"/>
      <c r="C5" s="1"/>
      <c r="D5" s="1"/>
      <c r="E5" s="1"/>
      <c r="F5" s="1"/>
      <c r="G5" s="1"/>
      <c r="H5" s="1"/>
    </row>
    <row r="6" spans="1:8" x14ac:dyDescent="0.35">
      <c r="A6" s="1"/>
      <c r="B6" s="1"/>
      <c r="C6" s="1"/>
      <c r="D6" s="1"/>
      <c r="E6" s="1"/>
      <c r="F6" s="1"/>
      <c r="G6" s="1"/>
      <c r="H6" s="1"/>
    </row>
    <row r="7" spans="1:8" x14ac:dyDescent="0.35">
      <c r="A7" s="1"/>
      <c r="B7" s="1"/>
      <c r="C7" s="1"/>
      <c r="D7" s="1"/>
      <c r="E7" s="1"/>
      <c r="F7" s="1"/>
      <c r="G7" s="1"/>
      <c r="H7" s="1"/>
    </row>
    <row r="8" spans="1:8" x14ac:dyDescent="0.35">
      <c r="A8" s="1"/>
      <c r="B8" s="98" t="s">
        <v>68</v>
      </c>
      <c r="C8" s="99"/>
      <c r="D8" s="99"/>
      <c r="E8" s="99"/>
      <c r="F8" s="100"/>
      <c r="G8" s="1"/>
      <c r="H8" s="1"/>
    </row>
    <row r="9" spans="1:8" ht="15" customHeight="1" x14ac:dyDescent="0.3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35">
      <c r="A10" s="1"/>
      <c r="B10" s="44" t="s">
        <v>158</v>
      </c>
      <c r="C10" s="48"/>
      <c r="D10" s="49"/>
      <c r="E10" s="11">
        <v>5724801</v>
      </c>
      <c r="F10" s="22" t="s">
        <v>3</v>
      </c>
      <c r="G10" s="1"/>
      <c r="H10" s="1"/>
    </row>
    <row r="11" spans="1:8" x14ac:dyDescent="0.35">
      <c r="A11" s="1"/>
      <c r="B11" s="44" t="s">
        <v>150</v>
      </c>
      <c r="C11" s="48"/>
      <c r="D11" s="49"/>
      <c r="E11" s="11">
        <v>35449</v>
      </c>
      <c r="F11" s="22" t="s">
        <v>3</v>
      </c>
      <c r="G11" s="1"/>
      <c r="H11" s="1"/>
    </row>
    <row r="12" spans="1:8" x14ac:dyDescent="0.35">
      <c r="A12" s="1"/>
      <c r="B12" s="44" t="s">
        <v>151</v>
      </c>
      <c r="C12" s="48"/>
      <c r="D12" s="49"/>
      <c r="E12" s="11">
        <v>74867</v>
      </c>
      <c r="F12" s="22" t="s">
        <v>3</v>
      </c>
      <c r="G12" s="1"/>
      <c r="H12" s="1"/>
    </row>
    <row r="13" spans="1:8" x14ac:dyDescent="0.35">
      <c r="A13" s="1"/>
      <c r="B13" s="44" t="s">
        <v>163</v>
      </c>
      <c r="C13" s="48"/>
      <c r="D13" s="49"/>
      <c r="E13" s="67">
        <f>154581*0.252</f>
        <v>38954.412000000004</v>
      </c>
      <c r="F13" s="22" t="s">
        <v>3</v>
      </c>
      <c r="G13" s="1"/>
      <c r="H13" s="1"/>
    </row>
    <row r="14" spans="1:8" x14ac:dyDescent="0.35">
      <c r="A14" s="1"/>
      <c r="B14" s="44" t="s">
        <v>164</v>
      </c>
      <c r="C14" s="48"/>
      <c r="D14" s="49"/>
      <c r="E14" s="67">
        <f>358201*0.252</f>
        <v>90266.652000000002</v>
      </c>
      <c r="F14" s="22" t="s">
        <v>3</v>
      </c>
      <c r="G14" s="1"/>
      <c r="H14" s="1"/>
    </row>
    <row r="15" spans="1:8" x14ac:dyDescent="0.35">
      <c r="A15" s="1"/>
      <c r="B15" s="44" t="s">
        <v>165</v>
      </c>
      <c r="C15" s="48"/>
      <c r="D15" s="49"/>
      <c r="E15" s="67">
        <f>48348*0.252</f>
        <v>12183.696</v>
      </c>
      <c r="F15" s="22" t="s">
        <v>3</v>
      </c>
      <c r="G15" s="1"/>
      <c r="H15" s="1"/>
    </row>
    <row r="16" spans="1:8" x14ac:dyDescent="0.35">
      <c r="A16" s="1"/>
      <c r="B16" s="44" t="s">
        <v>166</v>
      </c>
      <c r="C16" s="48"/>
      <c r="D16" s="49"/>
      <c r="E16" s="67">
        <f>26008*0.252</f>
        <v>6554.0159999999996</v>
      </c>
      <c r="F16" s="22" t="s">
        <v>3</v>
      </c>
      <c r="G16" s="1"/>
      <c r="H16" s="1"/>
    </row>
    <row r="17" spans="1:8" x14ac:dyDescent="0.35">
      <c r="A17" s="1"/>
      <c r="B17" s="44" t="s">
        <v>167</v>
      </c>
      <c r="C17" s="48"/>
      <c r="D17" s="49"/>
      <c r="E17" s="67">
        <f>28820*0.252</f>
        <v>7262.64</v>
      </c>
      <c r="F17" s="22" t="s">
        <v>3</v>
      </c>
      <c r="G17" s="1"/>
      <c r="H17" s="1"/>
    </row>
    <row r="18" spans="1:8" x14ac:dyDescent="0.35">
      <c r="A18" s="1"/>
      <c r="B18" s="44" t="s">
        <v>168</v>
      </c>
      <c r="C18" s="48"/>
      <c r="D18" s="49"/>
      <c r="E18" s="67">
        <f>213769*0.252</f>
        <v>53869.788</v>
      </c>
      <c r="F18" s="22" t="s">
        <v>3</v>
      </c>
      <c r="G18" s="1"/>
      <c r="H18" s="1"/>
    </row>
    <row r="19" spans="1:8" x14ac:dyDescent="0.35">
      <c r="A19" s="1"/>
      <c r="B19" s="41" t="s">
        <v>140</v>
      </c>
      <c r="C19" s="42"/>
      <c r="D19" s="43"/>
      <c r="E19" s="20">
        <f>SUM(E10:E18)</f>
        <v>6044208.203999999</v>
      </c>
      <c r="F19" s="21" t="s">
        <v>3</v>
      </c>
      <c r="G19" s="1"/>
      <c r="H19" s="1"/>
    </row>
    <row r="20" spans="1:8" x14ac:dyDescent="0.35">
      <c r="A20" s="1"/>
      <c r="B20" s="41" t="s">
        <v>141</v>
      </c>
      <c r="C20" s="42"/>
      <c r="D20" s="43"/>
      <c r="E20" s="20">
        <f>E19*(1+Prisudvikling2019)^2</f>
        <v>6250228.7276003417</v>
      </c>
      <c r="F20" s="21" t="s">
        <v>3</v>
      </c>
      <c r="G20" s="1"/>
      <c r="H20" s="1"/>
    </row>
    <row r="21" spans="1:8" x14ac:dyDescent="0.35">
      <c r="A21" s="1"/>
      <c r="B21" s="24"/>
      <c r="C21" s="23"/>
      <c r="D21" s="23"/>
      <c r="E21" s="23"/>
      <c r="F21" s="23"/>
      <c r="G21" s="1"/>
      <c r="H21" s="1"/>
    </row>
    <row r="22" spans="1:8" x14ac:dyDescent="0.35">
      <c r="A22" s="1"/>
      <c r="B22" s="23"/>
      <c r="C22" s="23"/>
      <c r="D22" s="23"/>
      <c r="E22" s="23"/>
      <c r="F22" s="23"/>
      <c r="G22" s="1"/>
      <c r="H22" s="1"/>
    </row>
    <row r="23" spans="1:8" x14ac:dyDescent="0.35">
      <c r="A23" s="1"/>
      <c r="B23" s="1"/>
      <c r="C23" s="1"/>
      <c r="D23" s="1"/>
      <c r="E23" s="23"/>
      <c r="F23" s="1"/>
      <c r="G23" s="1"/>
      <c r="H23" s="1"/>
    </row>
    <row r="24" spans="1:8" x14ac:dyDescent="0.35">
      <c r="A24" s="1"/>
      <c r="B24" s="1"/>
      <c r="C24" s="1"/>
      <c r="D24" s="1"/>
      <c r="E24" s="1"/>
      <c r="F24" s="1"/>
      <c r="G24" s="1"/>
      <c r="H24" s="1"/>
    </row>
    <row r="25" spans="1:8" x14ac:dyDescent="0.35">
      <c r="A25" s="1"/>
      <c r="B25" s="1"/>
      <c r="C25" s="1"/>
      <c r="D25" s="1"/>
      <c r="E25" s="1"/>
      <c r="F25" s="1"/>
      <c r="G25" s="1"/>
      <c r="H25" s="1"/>
    </row>
    <row r="26" spans="1:8" x14ac:dyDescent="0.35">
      <c r="A26" s="1"/>
      <c r="B26" s="1"/>
      <c r="C26" s="1"/>
      <c r="D26" s="1"/>
      <c r="E26" s="1"/>
      <c r="F26" s="1"/>
      <c r="G26" s="1"/>
      <c r="H26" s="1"/>
    </row>
    <row r="27" spans="1:8" x14ac:dyDescent="0.35">
      <c r="A27" s="1"/>
      <c r="B27" s="1"/>
      <c r="C27" s="1"/>
      <c r="D27" s="1"/>
      <c r="E27" s="1"/>
      <c r="F27" s="1"/>
      <c r="G27" s="1"/>
      <c r="H27" s="1"/>
    </row>
    <row r="28" spans="1:8" x14ac:dyDescent="0.35">
      <c r="A28" s="1"/>
      <c r="B28" s="1"/>
      <c r="C28" s="1"/>
      <c r="D28" s="1"/>
      <c r="E28" s="1"/>
      <c r="F28" s="1"/>
      <c r="G28" s="1"/>
      <c r="H28" s="1"/>
    </row>
    <row r="29" spans="1:8" x14ac:dyDescent="0.35">
      <c r="A29" s="1"/>
      <c r="B29" s="1"/>
      <c r="C29" s="1"/>
      <c r="D29" s="1"/>
      <c r="E29" s="1"/>
      <c r="F29" s="1"/>
      <c r="G29" s="1"/>
      <c r="H29" s="1"/>
    </row>
    <row r="30" spans="1:8" x14ac:dyDescent="0.35">
      <c r="A30" s="1"/>
      <c r="B30" s="1"/>
      <c r="C30" s="1"/>
      <c r="D30" s="1"/>
      <c r="E30" s="1"/>
      <c r="F30" s="1"/>
      <c r="G30" s="1"/>
      <c r="H30" s="1"/>
    </row>
    <row r="31" spans="1:8" x14ac:dyDescent="0.35">
      <c r="A31" s="1"/>
      <c r="B31" s="1"/>
      <c r="C31" s="1"/>
      <c r="D31" s="1"/>
      <c r="E31" s="1"/>
      <c r="F31" s="1"/>
      <c r="G31" s="1"/>
      <c r="H31" s="1"/>
    </row>
    <row r="32" spans="1:8" x14ac:dyDescent="0.35">
      <c r="A32" s="1"/>
      <c r="B32" s="1"/>
      <c r="C32" s="1"/>
      <c r="D32" s="1"/>
      <c r="E32" s="1"/>
      <c r="F32" s="1"/>
      <c r="G32" s="1"/>
      <c r="H32" s="1"/>
    </row>
    <row r="33" spans="1:8" x14ac:dyDescent="0.35">
      <c r="A33" s="1"/>
      <c r="B33" s="1"/>
      <c r="C33" s="1"/>
      <c r="D33" s="1"/>
      <c r="E33" s="1"/>
      <c r="F33" s="1"/>
      <c r="G33" s="1"/>
      <c r="H33" s="1"/>
    </row>
    <row r="34" spans="1:8" x14ac:dyDescent="0.35">
      <c r="A34" s="1"/>
      <c r="B34" s="1"/>
      <c r="C34" s="1"/>
      <c r="D34" s="1"/>
      <c r="E34" s="1"/>
      <c r="F34" s="1"/>
      <c r="G34" s="1"/>
      <c r="H34" s="1"/>
    </row>
    <row r="35" spans="1:8" x14ac:dyDescent="0.35">
      <c r="A35" s="1"/>
      <c r="B35" s="1"/>
      <c r="C35" s="1"/>
      <c r="D35" s="1"/>
      <c r="E35" s="1"/>
      <c r="F35" s="1"/>
      <c r="G35" s="1"/>
      <c r="H35" s="1"/>
    </row>
    <row r="36" spans="1:8" x14ac:dyDescent="0.35">
      <c r="A36" s="1"/>
      <c r="B36" s="1"/>
      <c r="C36" s="1"/>
      <c r="D36" s="1"/>
      <c r="E36" s="1"/>
      <c r="F36" s="1"/>
      <c r="G36" s="1"/>
      <c r="H36" s="1"/>
    </row>
    <row r="37" spans="1:8" x14ac:dyDescent="0.35">
      <c r="A37" s="1"/>
      <c r="B37" s="1"/>
      <c r="C37" s="1"/>
      <c r="D37" s="1"/>
      <c r="E37" s="1"/>
      <c r="F37" s="1"/>
      <c r="G37" s="1"/>
      <c r="H37" s="1"/>
    </row>
    <row r="38" spans="1:8" x14ac:dyDescent="0.35">
      <c r="A38" s="1"/>
      <c r="B38" s="1"/>
      <c r="C38" s="1"/>
      <c r="D38" s="1"/>
      <c r="E38" s="1"/>
      <c r="F38" s="1"/>
      <c r="G38" s="1"/>
      <c r="H38" s="1"/>
    </row>
    <row r="39" spans="1:8" x14ac:dyDescent="0.35">
      <c r="A39" s="1"/>
      <c r="B39" s="1"/>
      <c r="C39" s="1"/>
      <c r="D39" s="1"/>
      <c r="E39" s="1"/>
      <c r="F39" s="1"/>
      <c r="G39" s="1"/>
      <c r="H39" s="1"/>
    </row>
    <row r="40" spans="1:8" x14ac:dyDescent="0.35">
      <c r="A40" s="1"/>
      <c r="B40" s="1"/>
      <c r="C40" s="1"/>
      <c r="D40" s="1"/>
      <c r="E40" s="1"/>
      <c r="F40" s="1"/>
      <c r="G40" s="1"/>
      <c r="H40" s="1"/>
    </row>
    <row r="41" spans="1:8" x14ac:dyDescent="0.35">
      <c r="A41" s="1"/>
      <c r="B41" s="1"/>
      <c r="C41" s="1"/>
      <c r="D41" s="1"/>
      <c r="E41" s="1"/>
      <c r="F41" s="1"/>
      <c r="G41" s="1"/>
      <c r="H41" s="1"/>
    </row>
    <row r="42" spans="1:8" x14ac:dyDescent="0.35">
      <c r="A42" s="1"/>
      <c r="B42" s="1"/>
      <c r="C42" s="1"/>
      <c r="D42" s="1"/>
      <c r="E42" s="1"/>
      <c r="F42" s="1"/>
      <c r="G42" s="1"/>
      <c r="H42" s="1"/>
    </row>
    <row r="43" spans="1:8" x14ac:dyDescent="0.35">
      <c r="A43" s="1"/>
      <c r="B43" s="1"/>
      <c r="C43" s="1"/>
      <c r="D43" s="1"/>
      <c r="E43" s="1"/>
      <c r="F43" s="1"/>
      <c r="G43" s="1"/>
      <c r="H43" s="1"/>
    </row>
    <row r="44" spans="1:8" x14ac:dyDescent="0.35">
      <c r="A44" s="1"/>
      <c r="B44" s="1"/>
      <c r="C44" s="1"/>
      <c r="D44" s="1"/>
      <c r="E44" s="1"/>
      <c r="F44" s="1"/>
      <c r="G44" s="1"/>
      <c r="H44" s="1"/>
    </row>
    <row r="45" spans="1:8" x14ac:dyDescent="0.35">
      <c r="A45" s="1"/>
      <c r="B45" s="1"/>
      <c r="C45" s="1"/>
      <c r="D45" s="1"/>
      <c r="E45" s="1"/>
      <c r="F45" s="1"/>
      <c r="G45" s="1"/>
      <c r="H45" s="1"/>
    </row>
    <row r="46" spans="1:8" x14ac:dyDescent="0.35">
      <c r="A46" s="1"/>
      <c r="B46" s="1"/>
      <c r="C46" s="1"/>
      <c r="D46" s="1"/>
      <c r="E46" s="1"/>
      <c r="F46" s="1"/>
      <c r="G46" s="1"/>
      <c r="H46" s="1"/>
    </row>
    <row r="47" spans="1:8" x14ac:dyDescent="0.35">
      <c r="A47" s="1"/>
      <c r="B47" s="1"/>
      <c r="C47" s="1"/>
      <c r="D47" s="1"/>
      <c r="E47" s="1"/>
      <c r="F47" s="1"/>
      <c r="G47" s="1"/>
      <c r="H47" s="1"/>
    </row>
    <row r="48" spans="1:8" x14ac:dyDescent="0.35">
      <c r="A48" s="1"/>
      <c r="B48" s="1"/>
      <c r="C48" s="1"/>
      <c r="D48" s="1"/>
      <c r="E48" s="1"/>
      <c r="F48" s="1"/>
      <c r="G48" s="1"/>
      <c r="H48" s="1"/>
    </row>
    <row r="49" spans="1:8" x14ac:dyDescent="0.35">
      <c r="A49" s="1"/>
      <c r="B49" s="1"/>
      <c r="C49" s="1"/>
      <c r="D49" s="1"/>
      <c r="E49" s="1"/>
      <c r="F49" s="1"/>
      <c r="G49" s="1"/>
      <c r="H49" s="1"/>
    </row>
    <row r="50" spans="1:8" x14ac:dyDescent="0.35">
      <c r="A50" s="1"/>
      <c r="B50" s="1"/>
      <c r="C50" s="1"/>
      <c r="D50" s="1"/>
      <c r="E50" s="1"/>
      <c r="F50" s="1"/>
      <c r="G50" s="1"/>
      <c r="H50" s="1"/>
    </row>
    <row r="51" spans="1:8" x14ac:dyDescent="0.35">
      <c r="A51" s="1"/>
      <c r="B51" s="1"/>
      <c r="C51" s="1"/>
      <c r="D51" s="1"/>
      <c r="E51" s="1"/>
      <c r="F51" s="1"/>
      <c r="G51" s="1"/>
      <c r="H51" s="1"/>
    </row>
    <row r="52" spans="1:8" x14ac:dyDescent="0.35">
      <c r="A52" s="1"/>
      <c r="B52" s="1"/>
      <c r="C52" s="1"/>
      <c r="D52" s="1"/>
      <c r="E52" s="1"/>
      <c r="F52" s="1"/>
      <c r="G52" s="1"/>
      <c r="H52" s="1"/>
    </row>
    <row r="53" spans="1:8" x14ac:dyDescent="0.35">
      <c r="A53" s="1"/>
      <c r="B53" s="1"/>
      <c r="C53" s="1"/>
      <c r="D53" s="1"/>
      <c r="E53" s="1"/>
      <c r="F53" s="1"/>
      <c r="G53" s="1"/>
      <c r="H53" s="1"/>
    </row>
    <row r="54" spans="1:8" x14ac:dyDescent="0.35">
      <c r="A54" s="1"/>
      <c r="B54" s="1"/>
      <c r="C54" s="1"/>
      <c r="D54" s="1"/>
      <c r="E54" s="1"/>
      <c r="F54" s="1"/>
      <c r="G54" s="1"/>
      <c r="H54" s="1"/>
    </row>
    <row r="55" spans="1:8" x14ac:dyDescent="0.35">
      <c r="A55" s="1"/>
      <c r="B55" s="1"/>
      <c r="C55" s="1"/>
      <c r="D55" s="1"/>
      <c r="E55" s="1"/>
      <c r="F55" s="1"/>
      <c r="G55" s="1"/>
      <c r="H55" s="1"/>
    </row>
    <row r="56" spans="1:8" x14ac:dyDescent="0.35">
      <c r="A56" s="1"/>
      <c r="B56" s="1"/>
      <c r="C56" s="1"/>
      <c r="D56" s="1"/>
      <c r="E56" s="1"/>
      <c r="F56" s="1"/>
      <c r="G56" s="1"/>
      <c r="H56" s="1"/>
    </row>
  </sheetData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08984375" defaultRowHeight="14.5" x14ac:dyDescent="0.35"/>
  <cols>
    <col min="1" max="1" width="7.81640625" style="2" customWidth="1"/>
    <col min="2" max="5" width="9.08984375" style="2"/>
    <col min="6" max="6" width="19.81640625" style="2" customWidth="1"/>
    <col min="7" max="7" width="10.26953125" style="2" customWidth="1"/>
    <col min="8" max="8" width="3.26953125" style="2" customWidth="1"/>
    <col min="9" max="9" width="7.81640625" style="2" customWidth="1"/>
    <col min="10" max="16384" width="9.08984375" style="2"/>
  </cols>
  <sheetData>
    <row r="1" spans="1:9" x14ac:dyDescent="0.35">
      <c r="A1" s="1"/>
      <c r="B1" s="1"/>
      <c r="C1" s="1"/>
      <c r="D1" s="1"/>
      <c r="E1" s="1"/>
      <c r="F1" s="1"/>
      <c r="G1" s="1"/>
      <c r="H1" s="1"/>
      <c r="I1" s="1"/>
    </row>
    <row r="2" spans="1:9" x14ac:dyDescent="0.3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35">
      <c r="A3" s="1"/>
      <c r="B3" s="91" t="s">
        <v>117</v>
      </c>
      <c r="C3" s="91"/>
      <c r="D3" s="91"/>
      <c r="E3" s="91"/>
      <c r="F3" s="91"/>
      <c r="G3" s="91"/>
      <c r="H3" s="91"/>
      <c r="I3" s="1"/>
    </row>
    <row r="4" spans="1:9" ht="15" customHeight="1" x14ac:dyDescent="0.3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35">
      <c r="A5" s="1"/>
      <c r="B5" s="1"/>
      <c r="C5" s="1"/>
      <c r="D5" s="1"/>
      <c r="E5" s="1"/>
      <c r="F5" s="1"/>
      <c r="G5" s="1"/>
      <c r="H5" s="1"/>
      <c r="I5" s="1"/>
    </row>
    <row r="6" spans="1:9" x14ac:dyDescent="0.35">
      <c r="A6" s="1"/>
      <c r="B6" s="1"/>
      <c r="C6" s="1"/>
      <c r="D6" s="1"/>
      <c r="E6" s="1"/>
      <c r="F6" s="1"/>
      <c r="G6" s="1"/>
      <c r="H6" s="1"/>
      <c r="I6" s="1"/>
    </row>
    <row r="7" spans="1:9" x14ac:dyDescent="0.35">
      <c r="A7" s="1"/>
      <c r="B7" s="1"/>
      <c r="C7" s="1"/>
      <c r="D7" s="1"/>
      <c r="E7" s="1"/>
      <c r="F7" s="1"/>
      <c r="G7" s="1"/>
      <c r="H7" s="1"/>
      <c r="I7" s="1"/>
    </row>
    <row r="8" spans="1:9" x14ac:dyDescent="0.35">
      <c r="A8" s="1"/>
      <c r="B8" s="98" t="s">
        <v>14</v>
      </c>
      <c r="C8" s="99"/>
      <c r="D8" s="99"/>
      <c r="E8" s="99"/>
      <c r="F8" s="99"/>
      <c r="G8" s="99"/>
      <c r="H8" s="100"/>
      <c r="I8" s="1"/>
    </row>
    <row r="9" spans="1:9" x14ac:dyDescent="0.35">
      <c r="A9" s="1"/>
      <c r="B9" s="95" t="s">
        <v>14</v>
      </c>
      <c r="C9" s="96"/>
      <c r="D9" s="96"/>
      <c r="E9" s="96"/>
      <c r="F9" s="97"/>
      <c r="G9" s="54">
        <v>0.02</v>
      </c>
      <c r="H9" s="22"/>
      <c r="I9" s="1"/>
    </row>
    <row r="10" spans="1:9" x14ac:dyDescent="0.3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3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35">
      <c r="A12" s="35"/>
      <c r="B12" s="103" t="s">
        <v>80</v>
      </c>
      <c r="C12" s="103"/>
      <c r="D12" s="103"/>
      <c r="E12" s="103"/>
      <c r="F12" s="103"/>
      <c r="G12" s="103"/>
      <c r="H12" s="103"/>
      <c r="I12" s="35"/>
    </row>
    <row r="13" spans="1:9" x14ac:dyDescent="0.3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3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3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3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3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3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3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3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3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3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3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3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3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3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3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3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3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3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3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3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3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3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3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3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3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3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3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3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3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3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3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3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3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3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3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3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35">
      <c r="A49" s="1"/>
      <c r="B49" s="1"/>
      <c r="C49" s="1"/>
      <c r="D49" s="1"/>
      <c r="E49" s="1"/>
      <c r="F49" s="1"/>
      <c r="G49" s="1"/>
      <c r="H49" s="1"/>
      <c r="I49" s="1"/>
    </row>
  </sheetData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Laurids Rudbeck Røge</cp:lastModifiedBy>
  <cp:lastPrinted>2016-06-14T12:57:30Z</cp:lastPrinted>
  <dcterms:created xsi:type="dcterms:W3CDTF">2016-06-02T08:51:18Z</dcterms:created>
  <dcterms:modified xsi:type="dcterms:W3CDTF">2020-10-29T13:03:54Z</dcterms:modified>
</cp:coreProperties>
</file>