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Strømmen Vandværk (V175)\ØR2025\"/>
    </mc:Choice>
  </mc:AlternateContent>
  <xr:revisionPtr revIDLastSave="0" documentId="13_ncr:1_{2C4DEDA0-EDA6-46B7-9277-4B095A1815B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Skattesagen'!$B$8:$D$19</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19" i="15" l="1"/>
  <c r="C9" i="2" l="1"/>
  <c r="F10" i="9" l="1"/>
  <c r="E11" i="13" l="1"/>
  <c r="C16" i="16" l="1"/>
  <c r="C15" i="16"/>
  <c r="C17" i="16" l="1"/>
  <c r="C16" i="5"/>
  <c r="C18" i="4"/>
  <c r="C18" i="3"/>
  <c r="C26" i="2"/>
  <c r="J11" i="9" l="1"/>
  <c r="H11" i="9"/>
  <c r="C28" i="16" l="1"/>
  <c r="C30" i="16" s="1"/>
  <c r="C16" i="3" l="1"/>
  <c r="C24" i="2"/>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<sst xmlns="http://schemas.openxmlformats.org/spreadsheetml/2006/main" count="335" uniqueCount="145">
  <si>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</si>
  <si>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</si>
  <si>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</si>
  <si>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</si>
  <si>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</si>
  <si>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</si>
  <si>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</si>
  <si>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</si>
  <si>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</si>
  <si>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</si>
  <si>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</si>
  <si>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</si>
  <si>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</si>
  <si>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</si>
  <si>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</si>
  <si>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</si>
  <si>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</si>
  <si>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</si>
  <si>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</si>
  <si>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</si>
  <si>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</si>
  <si>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</si>
  <si>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</si>
  <si>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</si>
  <si>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</si>
  <si>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</si>
  <si>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</si>
  <si>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</si>
  <si>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</si>
  <si>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</si>
  <si>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</si>
  <si>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</si>
  <si>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</si>
  <si>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</si>
  <si>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</si>
  <si>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</si>
  <si>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</si>
  <si>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</si>
  <si>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</si>
  <si>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</si>
  <si>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</si>
  <si>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</si>
  <si>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</si>
  <si>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</si>
  <si>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</si>
  <si>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</si>
  <si>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</si>
  <si>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</si>
  <si>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</si>
  <si>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</si>
  <si>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</si>
  <si>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</si>
  <si>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</si>
  <si>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</si>
  <si>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</si>
  <si>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</si>
  <si>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</si>
  <si>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</si>
  <si>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</si>
  <si>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</si>
  <si>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</si>
  <si>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</si>
  <si>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</si>
  <si>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</si>
  <si>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</si>
  <si>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</si>
  <si>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</si>
  <si>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</si>
  <si>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</si>
  <si>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</si>
  <si>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</si>
  <si>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</si>
  <si>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</si>
  <si>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</si>
  <si>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</si>
  <si>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</si>
  <si>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</si>
  <si>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</si>
  <si>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</si>
  <si>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</si>
  <si>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</si>
  <si>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</si>
  <si>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</si>
  <si>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</si>
  <si>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</si>
  <si>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</si>
  <si>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</si>
  <si>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</si>
  <si>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</si>
  <si>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</si>
  <si>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</si>
  <si>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</si>
  <si>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</si>
  <si>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</si>
  <si>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</si>
  <si>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</si>
  <si>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</si>
  <si>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</si>
  <si>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</si>
  <si>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</si>
  <si>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</si>
  <si>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</si>
  <si>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</si>
  <si>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</si>
  <si>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</si>
  <si>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</si>
  <si>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</si>
  <si>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</si>
  <si>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</si>
  <si>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</si>
  <si>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</si>
  <si>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</si>
  <si>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</si>
  <si>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</si>
  <si>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</si>
  <si>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</si>
  <si>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</si>
  <si>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</si>
  <si>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</si>
  <si>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</si>
  <si>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</si>
  <si>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</si>
  <si>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</si>
  <si>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</si>
  <si>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</si>
  <si>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</si>
  <si>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</si>
  <si>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</si>
  <si>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</si>
  <si>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</si>
  <si>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</si>
  <si>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</si>
  <si>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</si>
  <si>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</si>
  <si>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</si>
  <si>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</si>
  <si>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</si>
  <si>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</si>
  <si>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</si>
  <si>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</si>
  <si>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</si>
  <si>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</si>
  <si>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</si>
  <si>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</si>
  <si>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Fradrag i den økonomiske ramme for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</si>
</sst>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X0x0DT7BpZPW8/xZ5BGeIAP8qO/XJnIaDCopfEiAifZ8yEe+SXCOTLwnFJiE6zW8tb0WLLkuBbuUClM464NZEw==" saltValue="dGbF7osTvQucWO97Lx3Za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hJS+9S5WWwkDvhNJQR3iGtnYKNs7Kh3iL5P+vSq0mhfnM9X8o2Z4nOKWwRF8PsWzx+aaYtrSgfWyjaGGlTvwdg==" saltValue="XOkrna9cTc2ZeTA2hnTNc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FyHsCiRbvLoOusQLgTsX7OwotxOEw4QB4Hs5TqlKNbpINZGhSUsqlH01vKhc8xojmJm03+AqHW6yBiimrO5uRw==" saltValue="wm79xQbaMqfUNsopLmU0c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qqQ+3DZqCD4zhLSbexXKt6HW9tvcnx4lJ/c3Tvk9+MXuure2gV4WpdTK6/FTFROqg4OW63XrVLXUpYTwYdCvCg==" saltValue="gab6bd56KJOrgCTL+jHzb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u1a4MV7TYMNRpUnfKKv7lRacVniLrsGgppEw+ySD+uDvDBdJjx/YkN9jplSpB5ZtOlz36S8nDoL+cXuhlNgjVg==" saltValue="HMPJ6bRLdRwmZyavb5dzu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bR22Y2eeX+jKFLS4F4Bj4i3Wo2cjNn1iNEqPzdGBxnTSKDTEcV8IdZe0cUthaSJ8iAju3GLX1dHKsJwILPAVPA==" saltValue="lDU+ZT453+QJ+2BJhWy5j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JB+4fRSD2P2Q8nhy+rttaHkle2Pil4z82SZRQfUjC1xuaR0MxGRn615S+W2gec5BLKDYnsWWhrTVqdxFEqesqg==" saltValue="nvWRe6i/vbLvZbgpsrmJ6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3243879.507824162</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215069.21136874193</v>
      </c>
      <c r="D13" s="44" t="s">
        <v>3</v>
      </c>
      <c r="E13" s="1"/>
    </row>
    <row r="14" spans="1:5" ht="17.100000000000001" customHeight="1" x14ac:dyDescent="0.25">
      <c r="A14" s="1"/>
      <c r="B14" s="22" t="s">
        <v>36</v>
      </c>
      <c r="C14" s="8">
        <f>-SUM(C9,C10:C13)*'Fane 11. Nøgletal'!C16</f>
        <v>-58802.128226279368</v>
      </c>
      <c r="D14" s="44" t="s">
        <v>3</v>
      </c>
      <c r="E14" s="1"/>
    </row>
    <row r="15" spans="1:5" ht="15" customHeight="1" x14ac:dyDescent="0.25">
      <c r="A15" s="1"/>
      <c r="B15" s="41" t="s">
        <v>19</v>
      </c>
      <c r="C15" s="9">
        <f>SUM(C9,C10:C14)</f>
        <v>3400146.5909666247</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1734021.8938577899</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-297674.2596986508</v>
      </c>
      <c r="D24" s="47" t="s">
        <v>3</v>
      </c>
      <c r="E24" s="1"/>
    </row>
    <row r="25" spans="1:5" x14ac:dyDescent="0.25">
      <c r="A25" s="1"/>
      <c r="B25" s="46" t="s">
        <v>56</v>
      </c>
      <c r="C25" s="46"/>
      <c r="D25" s="46"/>
      <c r="E25" s="1"/>
    </row>
    <row r="26" spans="1:5" x14ac:dyDescent="0.25">
      <c r="A26" s="1"/>
      <c r="B26" s="47" t="s">
        <v>57</v>
      </c>
      <c r="C26" s="9">
        <f>'Fane 6. Skattesagen'!C14</f>
        <v>-81205</v>
      </c>
      <c r="D26" s="47" t="s">
        <v>3</v>
      </c>
      <c r="E26" s="1"/>
    </row>
    <row r="27" spans="1:5" x14ac:dyDescent="0.25">
      <c r="A27" s="1"/>
      <c r="B27" s="46" t="s">
        <v>53</v>
      </c>
      <c r="C27" s="10">
        <f>SUM(C15,C17,C22,C24,C26)</f>
        <v>4755289.2251257636</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nJkNezbR2OomtOyPc4jTdxG/4V1o5ymFBgex9emblwQhX/fpijPxDXDxeuh51CvBP4emkwoq97mfhIy5XVo4w==" saltValue="C/L5uJtZyzNkqx55liE8wg=="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3400146.5909666247</v>
      </c>
      <c r="D9" s="44" t="s">
        <v>3</v>
      </c>
      <c r="E9" s="1"/>
    </row>
    <row r="10" spans="1:5" ht="15" customHeight="1" x14ac:dyDescent="0.25">
      <c r="A10" s="1"/>
      <c r="B10" s="24" t="s">
        <v>17</v>
      </c>
      <c r="C10" s="7">
        <f>C9*'Fane 11. Nøgletal'!C11</f>
        <v>225429.71898108721</v>
      </c>
      <c r="D10" s="44" t="s">
        <v>3</v>
      </c>
      <c r="E10" s="1"/>
    </row>
    <row r="11" spans="1:5" ht="15" customHeight="1" x14ac:dyDescent="0.25">
      <c r="A11" s="1"/>
      <c r="B11" s="24" t="s">
        <v>36</v>
      </c>
      <c r="C11" s="7">
        <f>-SUM(C9:C10)*'Fane 11. Nøgletal'!C16</f>
        <v>-61634.797269111106</v>
      </c>
      <c r="D11" s="44" t="s">
        <v>3</v>
      </c>
      <c r="E11" s="1"/>
    </row>
    <row r="12" spans="1:5" ht="15" customHeight="1" x14ac:dyDescent="0.25">
      <c r="A12" s="1"/>
      <c r="B12" s="51" t="s">
        <v>19</v>
      </c>
      <c r="C12" s="9">
        <f>SUM(C9:C11)</f>
        <v>3563941.5126786008</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1848987.5454205615</v>
      </c>
      <c r="D14" s="47" t="s">
        <v>3</v>
      </c>
      <c r="E14" s="1"/>
    </row>
    <row r="15" spans="1:5" x14ac:dyDescent="0.25">
      <c r="A15" s="1"/>
      <c r="B15" s="46" t="s">
        <v>50</v>
      </c>
      <c r="C15" s="46"/>
      <c r="D15" s="46"/>
      <c r="E15" s="1"/>
    </row>
    <row r="16" spans="1:5" x14ac:dyDescent="0.25">
      <c r="A16" s="1"/>
      <c r="B16" s="47" t="s">
        <v>51</v>
      </c>
      <c r="C16" s="9">
        <f>'Fane 5. Kontrol af ØR2023'!C30</f>
        <v>-297674.2596986508</v>
      </c>
      <c r="D16" s="47" t="s">
        <v>3</v>
      </c>
      <c r="E16" s="1"/>
    </row>
    <row r="17" spans="1:5" x14ac:dyDescent="0.25">
      <c r="A17" s="1"/>
      <c r="B17" s="46" t="s">
        <v>56</v>
      </c>
      <c r="C17" s="46"/>
      <c r="D17" s="46"/>
      <c r="E17" s="1"/>
    </row>
    <row r="18" spans="1:5" x14ac:dyDescent="0.25">
      <c r="A18" s="1"/>
      <c r="B18" s="47" t="s">
        <v>57</v>
      </c>
      <c r="C18" s="9">
        <f>'Fane 6. Skattesagen'!C15</f>
        <v>-81205</v>
      </c>
      <c r="D18" s="47" t="s">
        <v>3</v>
      </c>
      <c r="E18" s="1"/>
    </row>
    <row r="19" spans="1:5" x14ac:dyDescent="0.25">
      <c r="A19" s="1"/>
      <c r="B19" s="46" t="s">
        <v>59</v>
      </c>
      <c r="C19" s="10">
        <f>SUM(C12,C14,C16,C18)</f>
        <v>5034049.798400511</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c7Kf/wOleAutC7dWsRMzXopB2dJaXHpsQ+co//opuJrAKYJtPOcnFel8uQHCHX6fadQpFgvlMUnmAYR6gH8lA==" saltValue="b7zbdsKxBXkQR1PRKn9IA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3563941.5126786008</v>
      </c>
      <c r="D9" s="44" t="s">
        <v>3</v>
      </c>
      <c r="E9" s="1"/>
    </row>
    <row r="10" spans="1:5" ht="15" customHeight="1" x14ac:dyDescent="0.25">
      <c r="A10" s="1"/>
      <c r="B10" s="24" t="s">
        <v>17</v>
      </c>
      <c r="C10" s="7">
        <f>C9*'Fane 11. Nøgletal'!C11</f>
        <v>236289.32229059123</v>
      </c>
      <c r="D10" s="44" t="s">
        <v>3</v>
      </c>
      <c r="E10" s="1"/>
    </row>
    <row r="11" spans="1:5" ht="15" customHeight="1" x14ac:dyDescent="0.25">
      <c r="A11" s="1"/>
      <c r="B11" s="24" t="s">
        <v>36</v>
      </c>
      <c r="C11" s="7">
        <f>-SUM(C9:C10)*'Fane 11. Nøgletal'!C16</f>
        <v>-64603.924194476276</v>
      </c>
      <c r="D11" s="44" t="s">
        <v>3</v>
      </c>
      <c r="E11" s="1"/>
    </row>
    <row r="12" spans="1:5" x14ac:dyDescent="0.25">
      <c r="A12" s="1"/>
      <c r="B12" s="51" t="s">
        <v>19</v>
      </c>
      <c r="C12" s="9">
        <f>SUM(C9:C11)</f>
        <v>3735626.9107747162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1971575.4196819447</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-81205</v>
      </c>
      <c r="D18" s="47" t="s">
        <v>3</v>
      </c>
      <c r="E18" s="1"/>
    </row>
    <row r="19" spans="1:5" x14ac:dyDescent="0.25">
      <c r="A19" s="1"/>
      <c r="B19" s="46" t="s">
        <v>90</v>
      </c>
      <c r="C19" s="10">
        <f>SUM(C12,C14,C16,C18)</f>
        <v>5625997.3304566611</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6m47RPfGO46mwJibAFAgQLPecIiobBsymu7jIIuI3et7jEXnaCKCK4stEUo9E15MfsC/Piq36bH0WvzLYvrqg==" saltValue="zDl+ihhUydYsu4SLZd4lp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3735626.9107747162</v>
      </c>
      <c r="D9" s="44" t="s">
        <v>3</v>
      </c>
      <c r="E9" s="1"/>
    </row>
    <row r="10" spans="1:5" ht="15" customHeight="1" x14ac:dyDescent="0.25">
      <c r="A10" s="1"/>
      <c r="B10" s="24" t="s">
        <v>17</v>
      </c>
      <c r="C10" s="7">
        <f>C9*'Fane 11. Nøgletal'!C11</f>
        <v>247672.06418436367</v>
      </c>
      <c r="D10" s="44" t="s">
        <v>3</v>
      </c>
      <c r="E10" s="1"/>
    </row>
    <row r="11" spans="1:5" ht="15" customHeight="1" x14ac:dyDescent="0.25">
      <c r="A11" s="1"/>
      <c r="B11" s="24" t="s">
        <v>36</v>
      </c>
      <c r="C11" s="7">
        <f>-SUM(C9:C10)*'Fane 11. Nøgletal'!C16</f>
        <v>-67716.082574304353</v>
      </c>
      <c r="D11" s="44" t="s">
        <v>3</v>
      </c>
      <c r="E11" s="1"/>
    </row>
    <row r="12" spans="1:5" x14ac:dyDescent="0.25">
      <c r="A12" s="1"/>
      <c r="B12" s="51" t="s">
        <v>19</v>
      </c>
      <c r="C12" s="9">
        <f>SUM(C9:C11)</f>
        <v>3915582.8923847754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2102290.8700068579</v>
      </c>
      <c r="D14" s="47" t="s">
        <v>3</v>
      </c>
      <c r="E14" s="1"/>
    </row>
    <row r="15" spans="1:5" ht="15" customHeight="1" x14ac:dyDescent="0.25">
      <c r="A15" s="1"/>
      <c r="B15" s="46" t="s">
        <v>56</v>
      </c>
      <c r="C15" s="46"/>
      <c r="D15" s="46"/>
      <c r="E15" s="1"/>
    </row>
    <row r="16" spans="1:5" ht="15" customHeight="1" x14ac:dyDescent="0.25">
      <c r="A16" s="1"/>
      <c r="B16" s="47" t="s">
        <v>57</v>
      </c>
      <c r="C16" s="9">
        <f>'Fane 6. Skattesagen'!C17</f>
        <v>-81205</v>
      </c>
      <c r="D16" s="47" t="s">
        <v>3</v>
      </c>
      <c r="E16" s="1"/>
    </row>
    <row r="17" spans="1:5" x14ac:dyDescent="0.25">
      <c r="A17" s="1"/>
      <c r="B17" s="46" t="s">
        <v>101</v>
      </c>
      <c r="C17" s="10">
        <f>SUM(C12,C14,C16)</f>
        <v>5936668.7623916334</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VxnNCNMzkSAbU+t4hbVdIFpyfh9HTAeT1dWEJhJvYPHlJOCyPPPMofsT0D4//m1i8xrTp9WyyIcdyWGdj1YVw==" saltValue="vM1JqMagsq+ARCQ1oOanw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3186538.3868602887</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113440.76657222628</v>
      </c>
      <c r="D13" s="44" t="s">
        <v>3</v>
      </c>
      <c r="E13" s="1"/>
    </row>
    <row r="14" spans="1:5" x14ac:dyDescent="0.25">
      <c r="A14" s="1"/>
      <c r="B14" s="22" t="s">
        <v>36</v>
      </c>
      <c r="C14" s="8">
        <v>-56099.645608352759</v>
      </c>
      <c r="D14" s="44" t="s">
        <v>3</v>
      </c>
      <c r="E14" s="1"/>
    </row>
    <row r="15" spans="1:5" x14ac:dyDescent="0.25">
      <c r="A15" s="1"/>
      <c r="B15" s="41" t="s">
        <v>19</v>
      </c>
      <c r="C15" s="9">
        <v>3243879.507824162</v>
      </c>
      <c r="D15" s="47" t="s">
        <v>3</v>
      </c>
      <c r="E15" s="1"/>
    </row>
    <row r="16" spans="1:5" x14ac:dyDescent="0.25">
      <c r="A16" s="1"/>
      <c r="B16" s="46" t="s">
        <v>11</v>
      </c>
      <c r="C16" s="46"/>
      <c r="D16" s="46"/>
      <c r="E16" s="1"/>
    </row>
    <row r="17" spans="1:5" x14ac:dyDescent="0.25">
      <c r="A17" s="1"/>
      <c r="B17" s="47" t="s">
        <v>11</v>
      </c>
      <c r="C17" s="9">
        <v>1737785.2613542399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-41796.747899013106</v>
      </c>
      <c r="D24" s="47" t="s">
        <v>3</v>
      </c>
      <c r="E24" s="1"/>
    </row>
    <row r="25" spans="1:5" x14ac:dyDescent="0.25">
      <c r="A25" s="1"/>
      <c r="B25" s="46" t="s">
        <v>56</v>
      </c>
      <c r="C25" s="46"/>
      <c r="D25" s="46"/>
      <c r="E25" s="1"/>
    </row>
    <row r="26" spans="1:5" x14ac:dyDescent="0.25">
      <c r="A26" s="1"/>
      <c r="B26" s="47" t="s">
        <v>57</v>
      </c>
      <c r="C26" s="9">
        <v>-81205</v>
      </c>
      <c r="D26" s="47" t="s">
        <v>3</v>
      </c>
      <c r="E26" s="1"/>
    </row>
    <row r="27" spans="1:5" ht="15" customHeight="1" x14ac:dyDescent="0.25">
      <c r="A27" s="1"/>
      <c r="B27" s="46" t="s">
        <v>47</v>
      </c>
      <c r="C27" s="10">
        <v>4858663.021279389</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ldMv/xCIRqSybxAvjqsKCJ7ZhKK5/VVdtd6h3wxihA7h8FmUf2Ys5V78xFnjbyl2b8qE6bfJJ3IYAyt/iA12WQ==" saltValue="SD7ld/JFKw8u4v0NZpFcC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1508565</v>
      </c>
      <c r="D10" s="12" t="s">
        <v>3</v>
      </c>
      <c r="E10" s="1"/>
    </row>
    <row r="11" spans="1:5" x14ac:dyDescent="0.25">
      <c r="A11" s="1"/>
      <c r="B11" s="55" t="s">
        <v>139</v>
      </c>
      <c r="C11" s="56">
        <v>5244</v>
      </c>
      <c r="D11" s="12" t="s">
        <v>3</v>
      </c>
      <c r="E11" s="1"/>
    </row>
    <row r="12" spans="1:5" x14ac:dyDescent="0.25">
      <c r="A12" s="1"/>
      <c r="B12" s="55" t="s">
        <v>140</v>
      </c>
      <c r="C12" s="56">
        <v>11282</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1525091</v>
      </c>
      <c r="D18" s="11" t="s">
        <v>3</v>
      </c>
      <c r="E18" s="1"/>
    </row>
    <row r="19" spans="1:5" x14ac:dyDescent="0.25">
      <c r="A19" s="1"/>
      <c r="B19" s="65" t="s">
        <v>105</v>
      </c>
      <c r="C19" s="10">
        <f>C18*(1+'Fane 11. Nøgletal'!C11)^2</f>
        <v>1734021.8938577899</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7GLnNPRYDAFB4c2r7dllh+SIZc8UcL19UPoAlSDaQ5dyax1jehKbCYIOZRvxGbXVdmUZA6RZ0fCJvd18YJVFvw==" saltValue="jYixzQjTGlZC4BqSlJLRo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-216271.51897402853</v>
      </c>
      <c r="D9" s="12" t="s">
        <v>3</v>
      </c>
      <c r="E9" s="1"/>
    </row>
    <row r="10" spans="1:5" x14ac:dyDescent="0.25">
      <c r="A10" s="1"/>
      <c r="B10" s="49" t="s">
        <v>122</v>
      </c>
      <c r="C10" s="8">
        <v>-432869.51343345735</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-432869.51343345735</v>
      </c>
      <c r="D15" s="12" t="s">
        <v>3</v>
      </c>
      <c r="E15" s="1"/>
    </row>
    <row r="16" spans="1:5" x14ac:dyDescent="0.25">
      <c r="A16" s="1"/>
      <c r="B16" s="49" t="s">
        <v>126</v>
      </c>
      <c r="C16" s="8">
        <f>IF(SUM(C9)&gt;0,SUM(C9),0)</f>
        <v>0</v>
      </c>
      <c r="D16" s="12" t="s">
        <v>3</v>
      </c>
      <c r="E16" s="1"/>
    </row>
    <row r="17" spans="1:5" ht="26.25" x14ac:dyDescent="0.25">
      <c r="A17" s="1"/>
      <c r="B17" s="62" t="s">
        <v>143</v>
      </c>
      <c r="C17" s="54">
        <f>IF(SUM(C15:C16)&gt;0,0,SUM(C15:C16))</f>
        <v>-432869.51343345735</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4864826.9940361558</v>
      </c>
      <c r="D21" s="12" t="s">
        <v>3</v>
      </c>
      <c r="E21" s="1"/>
    </row>
    <row r="22" spans="1:5" x14ac:dyDescent="0.25">
      <c r="A22" s="1"/>
      <c r="B22" s="49" t="s">
        <v>129</v>
      </c>
      <c r="C22" s="8">
        <v>5027306</v>
      </c>
      <c r="D22" s="12" t="s">
        <v>3</v>
      </c>
      <c r="E22" s="1"/>
    </row>
    <row r="23" spans="1:5" x14ac:dyDescent="0.25">
      <c r="A23" s="1"/>
      <c r="B23" s="49" t="s">
        <v>24</v>
      </c>
      <c r="C23" s="8">
        <v>0</v>
      </c>
      <c r="D23" s="12" t="s">
        <v>3</v>
      </c>
      <c r="E23" s="1"/>
    </row>
    <row r="24" spans="1:5" x14ac:dyDescent="0.25">
      <c r="A24" s="1"/>
      <c r="B24" s="48" t="s">
        <v>130</v>
      </c>
      <c r="C24" s="54">
        <f>C21-C22-C23</f>
        <v>-162479.00596384425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-595348.5193973016</v>
      </c>
      <c r="D28" s="12" t="s">
        <v>3</v>
      </c>
      <c r="E28" s="1"/>
    </row>
    <row r="29" spans="1:5" x14ac:dyDescent="0.25">
      <c r="A29" s="1"/>
      <c r="B29" s="50" t="s">
        <v>37</v>
      </c>
      <c r="C29" s="8">
        <v>2</v>
      </c>
      <c r="D29" s="12" t="s">
        <v>18</v>
      </c>
      <c r="E29" s="1"/>
    </row>
    <row r="30" spans="1:5" x14ac:dyDescent="0.25">
      <c r="A30" s="1"/>
      <c r="B30" s="48" t="s">
        <v>55</v>
      </c>
      <c r="C30" s="9">
        <f>C28/C29</f>
        <v>-297674.2596986508</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7dVTj0N8zQk4WrXZ1mmmY89scRtFmHfe4bbqh7TK1Ajpdeb58vW8/rJV5o3grc3BSrMFcQQCmxXTrcy/cgjDog==" saltValue="w85CoUS0Vprk+0Dm+G8uQ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1"/>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-81205</v>
      </c>
      <c r="D13" s="8" t="s">
        <v>3</v>
      </c>
      <c r="E13" s="1"/>
    </row>
    <row r="14" spans="1:5" x14ac:dyDescent="0.25">
      <c r="A14" s="1"/>
      <c r="B14" s="45" t="s">
        <v>81</v>
      </c>
      <c r="C14" s="8">
        <v>-81205</v>
      </c>
      <c r="D14" s="8" t="s">
        <v>3</v>
      </c>
      <c r="E14" s="1"/>
    </row>
    <row r="15" spans="1:5" x14ac:dyDescent="0.25">
      <c r="A15" s="1"/>
      <c r="B15" s="45" t="s">
        <v>82</v>
      </c>
      <c r="C15" s="8">
        <v>-81205</v>
      </c>
      <c r="D15" s="8" t="s">
        <v>3</v>
      </c>
      <c r="E15" s="1"/>
    </row>
    <row r="16" spans="1:5" x14ac:dyDescent="0.25">
      <c r="A16" s="1"/>
      <c r="B16" s="45" t="s">
        <v>83</v>
      </c>
      <c r="C16" s="8">
        <v>-81205</v>
      </c>
      <c r="D16" s="8" t="s">
        <v>3</v>
      </c>
      <c r="E16" s="1"/>
    </row>
    <row r="17" spans="1:5" x14ac:dyDescent="0.25">
      <c r="A17" s="1"/>
      <c r="B17" s="45" t="s">
        <v>84</v>
      </c>
      <c r="C17" s="8">
        <v>-81205</v>
      </c>
      <c r="D17" s="8" t="s">
        <v>3</v>
      </c>
      <c r="E17" s="1"/>
    </row>
    <row r="18" spans="1:5" x14ac:dyDescent="0.25">
      <c r="A18" s="1"/>
      <c r="B18" s="45" t="s">
        <v>144</v>
      </c>
      <c r="C18" s="8">
        <v>-81205</v>
      </c>
      <c r="D18" s="8" t="s">
        <v>3</v>
      </c>
      <c r="E18" s="1"/>
    </row>
    <row r="19" spans="1:5" x14ac:dyDescent="0.25">
      <c r="A19" s="1"/>
      <c r="B19" s="59" t="s">
        <v>85</v>
      </c>
      <c r="C19" s="10">
        <f>SUM(C10:C18)</f>
        <v>-487230</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1"/>
      <c r="B51" s="1"/>
      <c r="C51" s="1"/>
      <c r="D51" s="1"/>
      <c r="E51" s="1"/>
    </row>
  </sheetData>
  <sheetProtection algorithmName="SHA-512" hashValue="dDbPDInVDYloapFXI8csRg0f6tSzghekL0+Qi8Wht3O2moSmDPQ3sK1yinh/0U4rDZNoiZ6rCWiIYFt2fX7QAw==" saltValue="2PfVnIoti5v5FC/r/cAV4A=="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2024-08-13T10:51:26Z</dcterms:modified>
</cp:coreProperties>
</file>